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autoCompressPictures="0"/>
  <mc:AlternateContent xmlns:mc="http://schemas.openxmlformats.org/markup-compatibility/2006">
    <mc:Choice Requires="x15">
      <x15ac:absPath xmlns:x15ac="http://schemas.microsoft.com/office/spreadsheetml/2010/11/ac" url="https://ricardogroup-my.sharepoint.com/personal/chris_nuttall_ricardo_com/Documents/"/>
    </mc:Choice>
  </mc:AlternateContent>
  <xr:revisionPtr revIDLastSave="24" documentId="8_{FA0454D6-21BF-4170-B53F-CF7D04EC4D19}" xr6:coauthVersionLast="47" xr6:coauthVersionMax="47" xr10:uidLastSave="{F922F3C9-B56F-4A2D-9604-F467F9CB2C88}"/>
  <bookViews>
    <workbookView xWindow="-108" yWindow="-108" windowWidth="23256" windowHeight="12456" xr2:uid="{00000000-000D-0000-FFFF-FFFF00000000}"/>
  </bookViews>
  <sheets>
    <sheet name="Instructions" sheetId="6" r:id="rId1"/>
    <sheet name="Cellar Cooler - Fixed Capacity" sheetId="1" r:id="rId2"/>
    <sheet name="Cellar Cooler - Inverter" sheetId="4" r:id="rId3"/>
  </sheets>
  <definedNames>
    <definedName name="_xlnm.Print_Area" localSheetId="1">'Cellar Cooler - Fixed Capacity'!$A$3:$I$75</definedName>
    <definedName name="_xlnm.Print_Area" localSheetId="2">'Cellar Cooler - Inverter'!$A$3:$I$75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6" i="1" l="1"/>
  <c r="E65" i="1"/>
  <c r="E64" i="1"/>
  <c r="E63" i="1"/>
  <c r="E62" i="1"/>
  <c r="E61" i="1"/>
  <c r="E60" i="1"/>
  <c r="E59" i="1"/>
  <c r="E58" i="1"/>
  <c r="E57" i="1"/>
  <c r="E56" i="1"/>
  <c r="E55" i="1"/>
  <c r="E54" i="1"/>
  <c r="E53" i="1"/>
  <c r="E52" i="1"/>
  <c r="E51" i="1"/>
  <c r="E50" i="1"/>
  <c r="E49" i="1"/>
  <c r="E48" i="1" s="1"/>
  <c r="E47" i="1" s="1"/>
  <c r="E46" i="1" s="1"/>
  <c r="E45" i="1" s="1"/>
  <c r="E44" i="1" s="1"/>
  <c r="E43" i="1" s="1"/>
  <c r="E42" i="1" s="1"/>
  <c r="E41" i="1" s="1"/>
  <c r="E40" i="1" s="1"/>
  <c r="E39" i="1" s="1"/>
  <c r="E49" i="4"/>
  <c r="B11" i="4"/>
  <c r="E66" i="4"/>
  <c r="E65" i="4"/>
  <c r="E64" i="4"/>
  <c r="E63" i="4"/>
  <c r="E62" i="4"/>
  <c r="E61" i="4"/>
  <c r="E60" i="4"/>
  <c r="E59" i="4"/>
  <c r="E58" i="4"/>
  <c r="E57" i="4"/>
  <c r="E56" i="4"/>
  <c r="E55" i="4"/>
  <c r="E54" i="4"/>
  <c r="E53" i="4"/>
  <c r="E52" i="4"/>
  <c r="E51" i="4"/>
  <c r="E50" i="4"/>
  <c r="E48" i="4" l="1"/>
  <c r="E47" i="4" s="1"/>
  <c r="E46" i="4" s="1"/>
  <c r="E45" i="4" s="1"/>
  <c r="E44" i="4" s="1"/>
  <c r="E43" i="4" s="1"/>
  <c r="E42" i="4" s="1"/>
  <c r="E41" i="4" s="1"/>
  <c r="E40" i="4" s="1"/>
  <c r="E39" i="4" s="1"/>
  <c r="F39" i="4" s="1"/>
  <c r="C11" i="4" s="1"/>
  <c r="I1" i="1"/>
  <c r="H1" i="1"/>
  <c r="I1" i="4"/>
  <c r="H1" i="4"/>
  <c r="D8" i="4"/>
  <c r="D8" i="1"/>
  <c r="H8" i="1"/>
  <c r="J8" i="4"/>
  <c r="G66" i="4" s="1"/>
  <c r="G67" i="4" s="1"/>
  <c r="F65" i="4"/>
  <c r="H65" i="4" s="1"/>
  <c r="F64" i="4"/>
  <c r="H64" i="4" s="1"/>
  <c r="F63" i="4"/>
  <c r="H63" i="4" s="1"/>
  <c r="F62" i="4"/>
  <c r="H62" i="4" s="1"/>
  <c r="F61" i="4"/>
  <c r="H61" i="4" s="1"/>
  <c r="F60" i="4"/>
  <c r="H60" i="4" s="1"/>
  <c r="F59" i="4"/>
  <c r="H59" i="4" s="1"/>
  <c r="F58" i="4"/>
  <c r="H58" i="4" s="1"/>
  <c r="F57" i="4"/>
  <c r="H57" i="4" s="1"/>
  <c r="F56" i="4"/>
  <c r="H56" i="4" s="1"/>
  <c r="F55" i="4"/>
  <c r="H55" i="4" s="1"/>
  <c r="F54" i="4"/>
  <c r="H54" i="4"/>
  <c r="F53" i="4"/>
  <c r="H53" i="4" s="1"/>
  <c r="F52" i="4"/>
  <c r="H52" i="4" s="1"/>
  <c r="F51" i="4"/>
  <c r="H51" i="4" s="1"/>
  <c r="F50" i="4"/>
  <c r="H50" i="4" s="1"/>
  <c r="F49" i="4"/>
  <c r="F48" i="4"/>
  <c r="H48" i="4" s="1"/>
  <c r="F44" i="4"/>
  <c r="H44" i="4" s="1"/>
  <c r="F40" i="4"/>
  <c r="H40" i="4" s="1"/>
  <c r="B10" i="4"/>
  <c r="B9" i="4"/>
  <c r="B8" i="4"/>
  <c r="B8" i="1"/>
  <c r="G69" i="1" s="1"/>
  <c r="G70" i="1" s="1"/>
  <c r="G71" i="1" s="1"/>
  <c r="G72" i="1" s="1"/>
  <c r="B9" i="1"/>
  <c r="B10" i="1"/>
  <c r="B11" i="1"/>
  <c r="F40" i="1"/>
  <c r="H40" i="1" s="1"/>
  <c r="F41" i="1"/>
  <c r="H41" i="1" s="1"/>
  <c r="F42" i="1"/>
  <c r="H42" i="1" s="1"/>
  <c r="F43" i="1"/>
  <c r="H43" i="1" s="1"/>
  <c r="F44" i="1"/>
  <c r="H44" i="1" s="1"/>
  <c r="F45" i="1"/>
  <c r="H45" i="1" s="1"/>
  <c r="F46" i="1"/>
  <c r="H46" i="1" s="1"/>
  <c r="F47" i="1"/>
  <c r="H47" i="1" s="1"/>
  <c r="F48" i="1"/>
  <c r="H48" i="1" s="1"/>
  <c r="F49" i="1"/>
  <c r="C10" i="1" s="1"/>
  <c r="F50" i="1"/>
  <c r="H50" i="1" s="1"/>
  <c r="F51" i="1"/>
  <c r="H51" i="1" s="1"/>
  <c r="F52" i="1"/>
  <c r="H52" i="1" s="1"/>
  <c r="F53" i="1"/>
  <c r="H53" i="1" s="1"/>
  <c r="F54" i="1"/>
  <c r="H54" i="1" s="1"/>
  <c r="F55" i="1"/>
  <c r="H55" i="1" s="1"/>
  <c r="F56" i="1"/>
  <c r="H56" i="1"/>
  <c r="F57" i="1"/>
  <c r="H57" i="1" s="1"/>
  <c r="F58" i="1"/>
  <c r="H58" i="1" s="1"/>
  <c r="F59" i="1"/>
  <c r="F60" i="1"/>
  <c r="H60" i="1" s="1"/>
  <c r="F61" i="1"/>
  <c r="H61" i="1" s="1"/>
  <c r="F62" i="1"/>
  <c r="H62" i="1" s="1"/>
  <c r="F63" i="1"/>
  <c r="H63" i="1" s="1"/>
  <c r="F64" i="1"/>
  <c r="H64" i="1" s="1"/>
  <c r="F65" i="1"/>
  <c r="H65" i="1" s="1"/>
  <c r="F66" i="1"/>
  <c r="H66" i="1" s="1"/>
  <c r="C8" i="1"/>
  <c r="G8" i="1" s="1"/>
  <c r="E67" i="1"/>
  <c r="E68" i="1" s="1"/>
  <c r="G66" i="1"/>
  <c r="F67" i="1"/>
  <c r="H67" i="1" s="1"/>
  <c r="G68" i="4"/>
  <c r="G69" i="4" s="1"/>
  <c r="G70" i="4" s="1"/>
  <c r="G71" i="4" s="1"/>
  <c r="G72" i="4" s="1"/>
  <c r="F68" i="1" l="1"/>
  <c r="H68" i="1" s="1"/>
  <c r="E69" i="1"/>
  <c r="H49" i="1"/>
  <c r="I11" i="4"/>
  <c r="J11" i="4"/>
  <c r="G39" i="4" s="1"/>
  <c r="E38" i="4"/>
  <c r="E37" i="4" s="1"/>
  <c r="F41" i="4"/>
  <c r="H41" i="4" s="1"/>
  <c r="F45" i="4"/>
  <c r="H45" i="4" s="1"/>
  <c r="F42" i="4"/>
  <c r="H42" i="4" s="1"/>
  <c r="F46" i="4"/>
  <c r="H46" i="4" s="1"/>
  <c r="F43" i="4"/>
  <c r="H43" i="4" s="1"/>
  <c r="F47" i="4"/>
  <c r="H47" i="4" s="1"/>
  <c r="C9" i="4"/>
  <c r="J9" i="4" s="1"/>
  <c r="G59" i="4" s="1"/>
  <c r="G61" i="4" s="1"/>
  <c r="I61" i="4" s="1"/>
  <c r="G67" i="1"/>
  <c r="I67" i="1" s="1"/>
  <c r="G68" i="1"/>
  <c r="I68" i="1" s="1"/>
  <c r="I66" i="1"/>
  <c r="C9" i="1"/>
  <c r="H59" i="1"/>
  <c r="H49" i="4"/>
  <c r="C10" i="4"/>
  <c r="G10" i="1"/>
  <c r="H10" i="1"/>
  <c r="G49" i="1" s="1"/>
  <c r="E38" i="1"/>
  <c r="F39" i="1"/>
  <c r="H39" i="4"/>
  <c r="E67" i="4"/>
  <c r="F66" i="4"/>
  <c r="F38" i="4" l="1"/>
  <c r="H38" i="4" s="1"/>
  <c r="F69" i="1"/>
  <c r="H69" i="1" s="1"/>
  <c r="I69" i="1" s="1"/>
  <c r="E70" i="1"/>
  <c r="I9" i="4"/>
  <c r="G65" i="4"/>
  <c r="I65" i="4" s="1"/>
  <c r="I59" i="4"/>
  <c r="G63" i="4"/>
  <c r="I63" i="4" s="1"/>
  <c r="G64" i="4"/>
  <c r="I64" i="4" s="1"/>
  <c r="G60" i="4"/>
  <c r="I60" i="4" s="1"/>
  <c r="G62" i="4"/>
  <c r="I62" i="4" s="1"/>
  <c r="G9" i="1"/>
  <c r="H9" i="1" s="1"/>
  <c r="G59" i="1" s="1"/>
  <c r="F67" i="4"/>
  <c r="H67" i="4" s="1"/>
  <c r="I67" i="4" s="1"/>
  <c r="E68" i="4"/>
  <c r="I10" i="4"/>
  <c r="J10" i="4"/>
  <c r="G49" i="4" s="1"/>
  <c r="G40" i="4" s="1"/>
  <c r="F37" i="4"/>
  <c r="H37" i="4" s="1"/>
  <c r="E36" i="4"/>
  <c r="C8" i="4"/>
  <c r="I8" i="4" s="1"/>
  <c r="H66" i="4"/>
  <c r="I66" i="4" s="1"/>
  <c r="C11" i="1"/>
  <c r="H39" i="1"/>
  <c r="F38" i="1"/>
  <c r="H38" i="1" s="1"/>
  <c r="E37" i="1"/>
  <c r="I49" i="1"/>
  <c r="E71" i="1" l="1"/>
  <c r="F70" i="1"/>
  <c r="H70" i="1" s="1"/>
  <c r="I70" i="1" s="1"/>
  <c r="G44" i="4"/>
  <c r="I44" i="4" s="1"/>
  <c r="G41" i="4"/>
  <c r="G47" i="4"/>
  <c r="I47" i="4" s="1"/>
  <c r="G45" i="4"/>
  <c r="I45" i="4" s="1"/>
  <c r="G46" i="4"/>
  <c r="G43" i="4"/>
  <c r="G42" i="4"/>
  <c r="I42" i="4" s="1"/>
  <c r="G48" i="4"/>
  <c r="I48" i="4" s="1"/>
  <c r="I49" i="4"/>
  <c r="G62" i="1"/>
  <c r="I62" i="1" s="1"/>
  <c r="G65" i="1"/>
  <c r="I65" i="1" s="1"/>
  <c r="G61" i="1"/>
  <c r="I61" i="1" s="1"/>
  <c r="G63" i="1"/>
  <c r="I63" i="1" s="1"/>
  <c r="G60" i="1"/>
  <c r="I60" i="1" s="1"/>
  <c r="G64" i="1"/>
  <c r="I64" i="1" s="1"/>
  <c r="G57" i="1"/>
  <c r="I57" i="1" s="1"/>
  <c r="G55" i="1"/>
  <c r="I55" i="1" s="1"/>
  <c r="I59" i="1"/>
  <c r="G56" i="1"/>
  <c r="I56" i="1" s="1"/>
  <c r="G52" i="1"/>
  <c r="I52" i="1" s="1"/>
  <c r="G58" i="1"/>
  <c r="I58" i="1" s="1"/>
  <c r="G54" i="1"/>
  <c r="I54" i="1" s="1"/>
  <c r="G51" i="1"/>
  <c r="I51" i="1" s="1"/>
  <c r="G50" i="1"/>
  <c r="I50" i="1" s="1"/>
  <c r="G53" i="1"/>
  <c r="I53" i="1" s="1"/>
  <c r="I46" i="4"/>
  <c r="G38" i="4"/>
  <c r="I40" i="4"/>
  <c r="F68" i="4"/>
  <c r="H68" i="4" s="1"/>
  <c r="I68" i="4" s="1"/>
  <c r="E69" i="4"/>
  <c r="G11" i="1"/>
  <c r="H11" i="1" s="1"/>
  <c r="G39" i="1" s="1"/>
  <c r="I39" i="4"/>
  <c r="E35" i="4"/>
  <c r="F36" i="4"/>
  <c r="H36" i="4" s="1"/>
  <c r="F37" i="1"/>
  <c r="H37" i="1" s="1"/>
  <c r="E36" i="1"/>
  <c r="G53" i="4"/>
  <c r="I53" i="4" s="1"/>
  <c r="G57" i="4"/>
  <c r="I57" i="4" s="1"/>
  <c r="G51" i="4"/>
  <c r="I51" i="4" s="1"/>
  <c r="G55" i="4"/>
  <c r="I55" i="4" s="1"/>
  <c r="G56" i="4"/>
  <c r="I56" i="4" s="1"/>
  <c r="G58" i="4"/>
  <c r="I58" i="4" s="1"/>
  <c r="G50" i="4"/>
  <c r="I50" i="4" s="1"/>
  <c r="G52" i="4"/>
  <c r="I52" i="4" s="1"/>
  <c r="G54" i="4"/>
  <c r="I54" i="4" s="1"/>
  <c r="F71" i="1" l="1"/>
  <c r="H71" i="1" s="1"/>
  <c r="I71" i="1" s="1"/>
  <c r="E72" i="1"/>
  <c r="F72" i="1" s="1"/>
  <c r="H72" i="1" s="1"/>
  <c r="I72" i="1" s="1"/>
  <c r="I43" i="4"/>
  <c r="I41" i="4"/>
  <c r="G42" i="1"/>
  <c r="I42" i="1" s="1"/>
  <c r="G45" i="1"/>
  <c r="I45" i="1" s="1"/>
  <c r="G43" i="1"/>
  <c r="I43" i="1" s="1"/>
  <c r="G44" i="1"/>
  <c r="I44" i="1" s="1"/>
  <c r="G47" i="1"/>
  <c r="I47" i="1" s="1"/>
  <c r="G40" i="1"/>
  <c r="I40" i="1" s="1"/>
  <c r="G41" i="1"/>
  <c r="I41" i="1" s="1"/>
  <c r="G38" i="1"/>
  <c r="G46" i="1"/>
  <c r="I46" i="1" s="1"/>
  <c r="G48" i="1"/>
  <c r="I48" i="1" s="1"/>
  <c r="I39" i="1"/>
  <c r="E35" i="1"/>
  <c r="F36" i="1"/>
  <c r="H36" i="1" s="1"/>
  <c r="E34" i="4"/>
  <c r="F35" i="4"/>
  <c r="H35" i="4" s="1"/>
  <c r="E70" i="4"/>
  <c r="F69" i="4"/>
  <c r="H69" i="4" s="1"/>
  <c r="I69" i="4" s="1"/>
  <c r="G37" i="4"/>
  <c r="I38" i="4"/>
  <c r="G36" i="4" l="1"/>
  <c r="I37" i="4"/>
  <c r="E34" i="1"/>
  <c r="F35" i="1"/>
  <c r="H35" i="1" s="1"/>
  <c r="G37" i="1"/>
  <c r="I38" i="1"/>
  <c r="F70" i="4"/>
  <c r="H70" i="4" s="1"/>
  <c r="I70" i="4" s="1"/>
  <c r="E71" i="4"/>
  <c r="F34" i="4"/>
  <c r="H34" i="4" s="1"/>
  <c r="E33" i="4"/>
  <c r="E32" i="4" l="1"/>
  <c r="F33" i="4"/>
  <c r="H33" i="4" s="1"/>
  <c r="G36" i="1"/>
  <c r="I37" i="1"/>
  <c r="E72" i="4"/>
  <c r="F72" i="4" s="1"/>
  <c r="H72" i="4" s="1"/>
  <c r="I72" i="4" s="1"/>
  <c r="F71" i="4"/>
  <c r="H71" i="4" s="1"/>
  <c r="I71" i="4" s="1"/>
  <c r="F34" i="1"/>
  <c r="H34" i="1" s="1"/>
  <c r="E33" i="1"/>
  <c r="G35" i="4"/>
  <c r="I36" i="4"/>
  <c r="F32" i="4" l="1"/>
  <c r="H32" i="4" s="1"/>
  <c r="E31" i="4"/>
  <c r="E32" i="1"/>
  <c r="F33" i="1"/>
  <c r="H33" i="1" s="1"/>
  <c r="G35" i="1"/>
  <c r="I36" i="1"/>
  <c r="G34" i="4"/>
  <c r="I35" i="4"/>
  <c r="G34" i="1" l="1"/>
  <c r="I35" i="1"/>
  <c r="F31" i="4"/>
  <c r="H31" i="4" s="1"/>
  <c r="E30" i="4"/>
  <c r="E31" i="1"/>
  <c r="F32" i="1"/>
  <c r="H32" i="1" s="1"/>
  <c r="G33" i="4"/>
  <c r="I34" i="4"/>
  <c r="G33" i="1" l="1"/>
  <c r="I34" i="1"/>
  <c r="G32" i="4"/>
  <c r="I33" i="4"/>
  <c r="E30" i="1"/>
  <c r="F31" i="1"/>
  <c r="H31" i="1" s="1"/>
  <c r="E29" i="4"/>
  <c r="F30" i="4"/>
  <c r="H30" i="4" s="1"/>
  <c r="F30" i="1" l="1"/>
  <c r="H30" i="1" s="1"/>
  <c r="E29" i="1"/>
  <c r="G32" i="1"/>
  <c r="I33" i="1"/>
  <c r="E28" i="4"/>
  <c r="F29" i="4"/>
  <c r="H29" i="4" s="1"/>
  <c r="G31" i="4"/>
  <c r="I32" i="4"/>
  <c r="G31" i="1" l="1"/>
  <c r="I32" i="1"/>
  <c r="E28" i="1"/>
  <c r="F29" i="1"/>
  <c r="H29" i="1" s="1"/>
  <c r="G30" i="4"/>
  <c r="I31" i="4"/>
  <c r="F28" i="4"/>
  <c r="H28" i="4" s="1"/>
  <c r="E27" i="4"/>
  <c r="F28" i="1" l="1"/>
  <c r="H28" i="1" s="1"/>
  <c r="E27" i="1"/>
  <c r="E26" i="4"/>
  <c r="F27" i="4"/>
  <c r="H27" i="4" s="1"/>
  <c r="G29" i="4"/>
  <c r="I30" i="4"/>
  <c r="G30" i="1"/>
  <c r="I31" i="1"/>
  <c r="G28" i="4" l="1"/>
  <c r="I29" i="4"/>
  <c r="G29" i="1"/>
  <c r="I30" i="1"/>
  <c r="E25" i="4"/>
  <c r="F26" i="4"/>
  <c r="H26" i="4" s="1"/>
  <c r="F27" i="1"/>
  <c r="H27" i="1" s="1"/>
  <c r="E26" i="1"/>
  <c r="E25" i="1" l="1"/>
  <c r="F26" i="1"/>
  <c r="H26" i="1" s="1"/>
  <c r="G28" i="1"/>
  <c r="I29" i="1"/>
  <c r="E24" i="4"/>
  <c r="F25" i="4"/>
  <c r="H25" i="4" s="1"/>
  <c r="G27" i="4"/>
  <c r="I28" i="4"/>
  <c r="F24" i="4" l="1"/>
  <c r="H24" i="4" s="1"/>
  <c r="E23" i="4"/>
  <c r="G27" i="1"/>
  <c r="I28" i="1"/>
  <c r="G26" i="4"/>
  <c r="I27" i="4"/>
  <c r="E24" i="1"/>
  <c r="F25" i="1"/>
  <c r="H25" i="1" s="1"/>
  <c r="E22" i="4" l="1"/>
  <c r="F23" i="4"/>
  <c r="H23" i="4" s="1"/>
  <c r="F24" i="1"/>
  <c r="H24" i="1" s="1"/>
  <c r="E23" i="1"/>
  <c r="G25" i="4"/>
  <c r="I26" i="4"/>
  <c r="G26" i="1"/>
  <c r="I27" i="1"/>
  <c r="G24" i="4" l="1"/>
  <c r="I25" i="4"/>
  <c r="F23" i="1"/>
  <c r="H23" i="1" s="1"/>
  <c r="E22" i="1"/>
  <c r="G25" i="1"/>
  <c r="I26" i="1"/>
  <c r="F22" i="4"/>
  <c r="H22" i="4" s="1"/>
  <c r="E21" i="4"/>
  <c r="E20" i="4" l="1"/>
  <c r="F21" i="4"/>
  <c r="H21" i="4" s="1"/>
  <c r="F22" i="1"/>
  <c r="H22" i="1" s="1"/>
  <c r="E21" i="1"/>
  <c r="G24" i="1"/>
  <c r="I25" i="1"/>
  <c r="G23" i="4"/>
  <c r="I24" i="4"/>
  <c r="G22" i="4" l="1"/>
  <c r="I23" i="4"/>
  <c r="E20" i="1"/>
  <c r="F21" i="1"/>
  <c r="H21" i="1" s="1"/>
  <c r="G23" i="1"/>
  <c r="I24" i="1"/>
  <c r="F20" i="4"/>
  <c r="H20" i="4" s="1"/>
  <c r="E19" i="4"/>
  <c r="E18" i="4" l="1"/>
  <c r="F19" i="4"/>
  <c r="H19" i="4" s="1"/>
  <c r="G22" i="1"/>
  <c r="I23" i="1"/>
  <c r="G21" i="4"/>
  <c r="I22" i="4"/>
  <c r="F20" i="1"/>
  <c r="H20" i="1" s="1"/>
  <c r="E19" i="1"/>
  <c r="G20" i="4" l="1"/>
  <c r="I21" i="4"/>
  <c r="G21" i="1"/>
  <c r="I22" i="1"/>
  <c r="F19" i="1"/>
  <c r="H19" i="1" s="1"/>
  <c r="E18" i="1"/>
  <c r="F18" i="4"/>
  <c r="H18" i="4" s="1"/>
  <c r="E17" i="4"/>
  <c r="E16" i="4" l="1"/>
  <c r="F17" i="4"/>
  <c r="H17" i="4" s="1"/>
  <c r="E17" i="1"/>
  <c r="F18" i="1"/>
  <c r="H18" i="1" s="1"/>
  <c r="G19" i="4"/>
  <c r="I20" i="4"/>
  <c r="G20" i="1"/>
  <c r="I21" i="1"/>
  <c r="G18" i="4" l="1"/>
  <c r="I19" i="4"/>
  <c r="E15" i="4"/>
  <c r="F15" i="4" s="1"/>
  <c r="H15" i="4" s="1"/>
  <c r="F16" i="4"/>
  <c r="H16" i="4" s="1"/>
  <c r="F17" i="1"/>
  <c r="H17" i="1" s="1"/>
  <c r="E16" i="1"/>
  <c r="G19" i="1"/>
  <c r="I20" i="1"/>
  <c r="G18" i="1" l="1"/>
  <c r="I19" i="1"/>
  <c r="H73" i="4"/>
  <c r="E15" i="1"/>
  <c r="F15" i="1" s="1"/>
  <c r="H15" i="1" s="1"/>
  <c r="F16" i="1"/>
  <c r="H16" i="1" s="1"/>
  <c r="G17" i="4"/>
  <c r="I18" i="4"/>
  <c r="H73" i="1" l="1"/>
  <c r="G16" i="4"/>
  <c r="I17" i="4"/>
  <c r="G17" i="1"/>
  <c r="I18" i="1"/>
  <c r="G16" i="1" l="1"/>
  <c r="I17" i="1"/>
  <c r="G15" i="4"/>
  <c r="I15" i="4" s="1"/>
  <c r="I16" i="4"/>
  <c r="I73" i="4" l="1"/>
  <c r="I75" i="4" s="1"/>
  <c r="G15" i="1"/>
  <c r="I15" i="1" s="1"/>
  <c r="I16" i="1"/>
  <c r="I73" i="1" l="1"/>
  <c r="I7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Renz, Hermann</author>
  </authors>
  <commentList>
    <comment ref="E8" authorId="0" shapeId="0" xr:uid="{00000000-0006-0000-0000-000001000000}">
      <text>
        <r>
          <rPr>
            <sz val="9"/>
            <color indexed="81"/>
            <rFont val="Tahoma"/>
            <family val="2"/>
          </rPr>
          <t xml:space="preserve">
COP </t>
        </r>
        <r>
          <rPr>
            <b/>
            <sz val="9"/>
            <color indexed="81"/>
            <rFont val="Tahoma"/>
            <family val="2"/>
          </rPr>
          <t>A</t>
        </r>
        <r>
          <rPr>
            <sz val="9"/>
            <color indexed="81"/>
            <rFont val="Tahoma"/>
            <family val="2"/>
          </rPr>
          <t xml:space="preserve"> related to:
32°C ambient temperature
-10°C evaporating temperature</t>
        </r>
      </text>
    </comment>
    <comment ref="D9" authorId="0" shapeId="0" xr:uid="{00000000-0006-0000-0000-000002000000}">
      <text>
        <r>
          <rPr>
            <sz val="9"/>
            <color indexed="81"/>
            <rFont val="Tahoma"/>
            <family val="2"/>
          </rPr>
          <t xml:space="preserve">
DC </t>
        </r>
        <r>
          <rPr>
            <b/>
            <sz val="9"/>
            <color indexed="81"/>
            <rFont val="Tahoma"/>
            <family val="2"/>
          </rPr>
          <t>B</t>
        </r>
        <r>
          <rPr>
            <sz val="9"/>
            <color indexed="81"/>
            <rFont val="Tahoma"/>
            <family val="2"/>
          </rPr>
          <t xml:space="preserve"> related to:
25°C ambient temperature
-10°C evaporating temperature</t>
        </r>
      </text>
    </comment>
    <comment ref="E9" authorId="0" shapeId="0" xr:uid="{00000000-0006-0000-0000-000003000000}">
      <text>
        <r>
          <rPr>
            <sz val="9"/>
            <color indexed="81"/>
            <rFont val="Tahoma"/>
            <family val="2"/>
          </rPr>
          <t xml:space="preserve">
COP </t>
        </r>
        <r>
          <rPr>
            <b/>
            <sz val="9"/>
            <color indexed="81"/>
            <rFont val="Tahoma"/>
            <family val="2"/>
          </rPr>
          <t>B</t>
        </r>
        <r>
          <rPr>
            <sz val="9"/>
            <color indexed="81"/>
            <rFont val="Tahoma"/>
            <family val="2"/>
          </rPr>
          <t xml:space="preserve"> related to:
25°C ambient temperature
-10°C evaporating temperature</t>
        </r>
      </text>
    </comment>
    <comment ref="D10" authorId="0" shapeId="0" xr:uid="{00000000-0006-0000-0000-000004000000}">
      <text>
        <r>
          <rPr>
            <sz val="9"/>
            <color indexed="81"/>
            <rFont val="Tahoma"/>
            <family val="2"/>
          </rPr>
          <t xml:space="preserve">
DC </t>
        </r>
        <r>
          <rPr>
            <b/>
            <sz val="9"/>
            <color indexed="81"/>
            <rFont val="Tahoma"/>
            <family val="2"/>
          </rPr>
          <t>C</t>
        </r>
        <r>
          <rPr>
            <sz val="9"/>
            <color indexed="81"/>
            <rFont val="Tahoma"/>
            <family val="2"/>
          </rPr>
          <t xml:space="preserve"> related to:
15°C ambient temperature
-10°C evaporating temperature</t>
        </r>
      </text>
    </comment>
    <comment ref="E10" authorId="0" shapeId="0" xr:uid="{00000000-0006-0000-0000-000005000000}">
      <text>
        <r>
          <rPr>
            <sz val="9"/>
            <color indexed="81"/>
            <rFont val="Tahoma"/>
            <family val="2"/>
          </rPr>
          <t xml:space="preserve">
COP </t>
        </r>
        <r>
          <rPr>
            <b/>
            <sz val="9"/>
            <color indexed="81"/>
            <rFont val="Tahoma"/>
            <family val="2"/>
          </rPr>
          <t>C</t>
        </r>
        <r>
          <rPr>
            <sz val="9"/>
            <color indexed="81"/>
            <rFont val="Tahoma"/>
            <family val="2"/>
          </rPr>
          <t xml:space="preserve"> related to:
15°C ambient temperature
-10°C evaporating temperature</t>
        </r>
      </text>
    </comment>
    <comment ref="D11" authorId="0" shapeId="0" xr:uid="{00000000-0006-0000-0000-000006000000}">
      <text>
        <r>
          <rPr>
            <sz val="9"/>
            <color indexed="81"/>
            <rFont val="Tahoma"/>
            <family val="2"/>
          </rPr>
          <t xml:space="preserve">
DC </t>
        </r>
        <r>
          <rPr>
            <b/>
            <sz val="9"/>
            <color indexed="81"/>
            <rFont val="Tahoma"/>
            <family val="2"/>
          </rPr>
          <t>D</t>
        </r>
        <r>
          <rPr>
            <sz val="9"/>
            <color indexed="81"/>
            <rFont val="Tahoma"/>
            <family val="2"/>
          </rPr>
          <t xml:space="preserve"> related to:
5°C ambient temperature
-10°C evaporating temperature</t>
        </r>
      </text>
    </comment>
    <comment ref="E11" authorId="0" shapeId="0" xr:uid="{00000000-0006-0000-0000-000007000000}">
      <text>
        <r>
          <rPr>
            <sz val="9"/>
            <color indexed="81"/>
            <rFont val="Tahoma"/>
            <family val="2"/>
          </rPr>
          <t xml:space="preserve">
COP </t>
        </r>
        <r>
          <rPr>
            <b/>
            <sz val="9"/>
            <color indexed="81"/>
            <rFont val="Tahoma"/>
            <family val="2"/>
          </rPr>
          <t>D</t>
        </r>
        <r>
          <rPr>
            <sz val="9"/>
            <color indexed="81"/>
            <rFont val="Tahoma"/>
            <family val="2"/>
          </rPr>
          <t xml:space="preserve"> related to:
5°C ambient temperature
-10°C evaporating temperature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Renz, Hermann</author>
  </authors>
  <commentList>
    <comment ref="E8" authorId="0" shapeId="0" xr:uid="{00000000-0006-0000-0100-000001000000}">
      <text>
        <r>
          <rPr>
            <sz val="9"/>
            <color indexed="81"/>
            <rFont val="Tahoma"/>
            <family val="2"/>
          </rPr>
          <t xml:space="preserve">
COP </t>
        </r>
        <r>
          <rPr>
            <b/>
            <sz val="9"/>
            <color indexed="81"/>
            <rFont val="Tahoma"/>
            <family val="2"/>
          </rPr>
          <t>A</t>
        </r>
        <r>
          <rPr>
            <sz val="9"/>
            <color indexed="81"/>
            <rFont val="Tahoma"/>
            <family val="2"/>
          </rPr>
          <t xml:space="preserve"> related to:
32°C ambient temperature
-10°C evaporating temperature</t>
        </r>
      </text>
    </comment>
    <comment ref="D9" authorId="0" shapeId="0" xr:uid="{00000000-0006-0000-0100-000002000000}">
      <text>
        <r>
          <rPr>
            <sz val="9"/>
            <color indexed="81"/>
            <rFont val="Tahoma"/>
            <family val="2"/>
          </rPr>
          <t xml:space="preserve">
DC </t>
        </r>
        <r>
          <rPr>
            <b/>
            <sz val="9"/>
            <color indexed="81"/>
            <rFont val="Tahoma"/>
            <family val="2"/>
          </rPr>
          <t>B</t>
        </r>
        <r>
          <rPr>
            <sz val="9"/>
            <color indexed="81"/>
            <rFont val="Tahoma"/>
            <family val="2"/>
          </rPr>
          <t xml:space="preserve"> related to:
25°C ambient temperature
-10°C evaporating temperature</t>
        </r>
      </text>
    </comment>
    <comment ref="E9" authorId="0" shapeId="0" xr:uid="{00000000-0006-0000-0100-000003000000}">
      <text>
        <r>
          <rPr>
            <sz val="9"/>
            <color indexed="81"/>
            <rFont val="Tahoma"/>
            <family val="2"/>
          </rPr>
          <t xml:space="preserve">
COP </t>
        </r>
        <r>
          <rPr>
            <b/>
            <sz val="9"/>
            <color indexed="81"/>
            <rFont val="Tahoma"/>
            <family val="2"/>
          </rPr>
          <t>B</t>
        </r>
        <r>
          <rPr>
            <sz val="9"/>
            <color indexed="81"/>
            <rFont val="Tahoma"/>
            <family val="2"/>
          </rPr>
          <t xml:space="preserve"> related to:
25°C ambient temperature
-10°C evaporating temperature</t>
        </r>
      </text>
    </comment>
    <comment ref="F9" authorId="0" shapeId="0" xr:uid="{00000000-0006-0000-0100-000004000000}">
      <text>
        <r>
          <rPr>
            <sz val="9"/>
            <color indexed="81"/>
            <rFont val="Tahoma"/>
            <family val="2"/>
          </rPr>
          <t xml:space="preserve">
DC </t>
        </r>
        <r>
          <rPr>
            <b/>
            <sz val="9"/>
            <color indexed="81"/>
            <rFont val="Tahoma"/>
            <family val="2"/>
          </rPr>
          <t>B</t>
        </r>
        <r>
          <rPr>
            <sz val="9"/>
            <color indexed="81"/>
            <rFont val="Tahoma"/>
            <family val="2"/>
          </rPr>
          <t xml:space="preserve"> related to:
25°C ambient temperature
-10°C evaporating temperature</t>
        </r>
      </text>
    </comment>
    <comment ref="G9" authorId="0" shapeId="0" xr:uid="{00000000-0006-0000-0100-000005000000}">
      <text>
        <r>
          <rPr>
            <sz val="9"/>
            <color indexed="81"/>
            <rFont val="Tahoma"/>
            <family val="2"/>
          </rPr>
          <t xml:space="preserve">
COP </t>
        </r>
        <r>
          <rPr>
            <b/>
            <sz val="9"/>
            <color indexed="81"/>
            <rFont val="Tahoma"/>
            <family val="2"/>
          </rPr>
          <t>B</t>
        </r>
        <r>
          <rPr>
            <sz val="9"/>
            <color indexed="81"/>
            <rFont val="Tahoma"/>
            <family val="2"/>
          </rPr>
          <t xml:space="preserve"> related to:
25°C ambient temperature
-10°C evaporating temperature</t>
        </r>
      </text>
    </comment>
    <comment ref="D10" authorId="0" shapeId="0" xr:uid="{00000000-0006-0000-0100-000006000000}">
      <text>
        <r>
          <rPr>
            <sz val="9"/>
            <color indexed="81"/>
            <rFont val="Tahoma"/>
            <family val="2"/>
          </rPr>
          <t xml:space="preserve">
DC </t>
        </r>
        <r>
          <rPr>
            <b/>
            <sz val="9"/>
            <color indexed="81"/>
            <rFont val="Tahoma"/>
            <family val="2"/>
          </rPr>
          <t>C</t>
        </r>
        <r>
          <rPr>
            <sz val="9"/>
            <color indexed="81"/>
            <rFont val="Tahoma"/>
            <family val="2"/>
          </rPr>
          <t xml:space="preserve"> related to:
15°C ambient temperature
-10°C evaporating temperature</t>
        </r>
      </text>
    </comment>
    <comment ref="E10" authorId="0" shapeId="0" xr:uid="{00000000-0006-0000-0100-000007000000}">
      <text>
        <r>
          <rPr>
            <sz val="9"/>
            <color indexed="81"/>
            <rFont val="Tahoma"/>
            <family val="2"/>
          </rPr>
          <t xml:space="preserve">
COP </t>
        </r>
        <r>
          <rPr>
            <b/>
            <sz val="9"/>
            <color indexed="81"/>
            <rFont val="Tahoma"/>
            <family val="2"/>
          </rPr>
          <t>C</t>
        </r>
        <r>
          <rPr>
            <sz val="9"/>
            <color indexed="81"/>
            <rFont val="Tahoma"/>
            <family val="2"/>
          </rPr>
          <t xml:space="preserve"> related to:
15°C ambient temperature
-10°C evaporating temperature</t>
        </r>
      </text>
    </comment>
    <comment ref="F10" authorId="0" shapeId="0" xr:uid="{00000000-0006-0000-0100-000008000000}">
      <text>
        <r>
          <rPr>
            <sz val="9"/>
            <color indexed="81"/>
            <rFont val="Tahoma"/>
            <family val="2"/>
          </rPr>
          <t xml:space="preserve">
DC </t>
        </r>
        <r>
          <rPr>
            <b/>
            <sz val="9"/>
            <color indexed="81"/>
            <rFont val="Tahoma"/>
            <family val="2"/>
          </rPr>
          <t>C</t>
        </r>
        <r>
          <rPr>
            <sz val="9"/>
            <color indexed="81"/>
            <rFont val="Tahoma"/>
            <family val="2"/>
          </rPr>
          <t xml:space="preserve"> related to:
15°C ambient temperature
-10°C evaporating temperature</t>
        </r>
      </text>
    </comment>
    <comment ref="G10" authorId="0" shapeId="0" xr:uid="{00000000-0006-0000-0100-000009000000}">
      <text>
        <r>
          <rPr>
            <sz val="9"/>
            <color indexed="81"/>
            <rFont val="Tahoma"/>
            <family val="2"/>
          </rPr>
          <t xml:space="preserve">
COP </t>
        </r>
        <r>
          <rPr>
            <b/>
            <sz val="9"/>
            <color indexed="81"/>
            <rFont val="Tahoma"/>
            <family val="2"/>
          </rPr>
          <t>C</t>
        </r>
        <r>
          <rPr>
            <sz val="9"/>
            <color indexed="81"/>
            <rFont val="Tahoma"/>
            <family val="2"/>
          </rPr>
          <t xml:space="preserve"> related to:
15°C ambient temperature
-10°C evaporating temperature</t>
        </r>
      </text>
    </comment>
    <comment ref="D11" authorId="0" shapeId="0" xr:uid="{00000000-0006-0000-0100-00000A000000}">
      <text>
        <r>
          <rPr>
            <sz val="9"/>
            <color indexed="81"/>
            <rFont val="Tahoma"/>
            <family val="2"/>
          </rPr>
          <t xml:space="preserve">
DC </t>
        </r>
        <r>
          <rPr>
            <b/>
            <sz val="9"/>
            <color indexed="81"/>
            <rFont val="Tahoma"/>
            <family val="2"/>
          </rPr>
          <t>D</t>
        </r>
        <r>
          <rPr>
            <sz val="9"/>
            <color indexed="81"/>
            <rFont val="Tahoma"/>
            <family val="2"/>
          </rPr>
          <t xml:space="preserve"> related to:
5°C ambient temperature
-10°C evaporating temperature</t>
        </r>
      </text>
    </comment>
    <comment ref="E11" authorId="0" shapeId="0" xr:uid="{00000000-0006-0000-0100-00000B000000}">
      <text>
        <r>
          <rPr>
            <sz val="9"/>
            <color indexed="81"/>
            <rFont val="Tahoma"/>
            <family val="2"/>
          </rPr>
          <t xml:space="preserve">
COP </t>
        </r>
        <r>
          <rPr>
            <b/>
            <sz val="9"/>
            <color indexed="81"/>
            <rFont val="Tahoma"/>
            <family val="2"/>
          </rPr>
          <t>D</t>
        </r>
        <r>
          <rPr>
            <sz val="9"/>
            <color indexed="81"/>
            <rFont val="Tahoma"/>
            <family val="2"/>
          </rPr>
          <t xml:space="preserve"> related to:
5°C ambient temperature
-10°C evaporating temperature</t>
        </r>
      </text>
    </comment>
    <comment ref="F11" authorId="0" shapeId="0" xr:uid="{00000000-0006-0000-0100-00000C000000}">
      <text>
        <r>
          <rPr>
            <sz val="9"/>
            <color indexed="81"/>
            <rFont val="Tahoma"/>
            <family val="2"/>
          </rPr>
          <t xml:space="preserve">
DC </t>
        </r>
        <r>
          <rPr>
            <b/>
            <sz val="9"/>
            <color indexed="81"/>
            <rFont val="Tahoma"/>
            <family val="2"/>
          </rPr>
          <t>D</t>
        </r>
        <r>
          <rPr>
            <sz val="9"/>
            <color indexed="81"/>
            <rFont val="Tahoma"/>
            <family val="2"/>
          </rPr>
          <t xml:space="preserve"> related to:
5°C ambient temperature
-10°C evaporating temperature</t>
        </r>
      </text>
    </comment>
    <comment ref="G11" authorId="0" shapeId="0" xr:uid="{00000000-0006-0000-0100-00000D000000}">
      <text>
        <r>
          <rPr>
            <sz val="9"/>
            <color indexed="81"/>
            <rFont val="Tahoma"/>
            <family val="2"/>
          </rPr>
          <t xml:space="preserve">
COP </t>
        </r>
        <r>
          <rPr>
            <b/>
            <sz val="9"/>
            <color indexed="81"/>
            <rFont val="Tahoma"/>
            <family val="2"/>
          </rPr>
          <t>D</t>
        </r>
        <r>
          <rPr>
            <sz val="9"/>
            <color indexed="81"/>
            <rFont val="Tahoma"/>
            <family val="2"/>
          </rPr>
          <t xml:space="preserve"> related to:
5°C ambient temperature
-10°C evaporating temperature</t>
        </r>
      </text>
    </comment>
  </commentList>
</comments>
</file>

<file path=xl/sharedStrings.xml><?xml version="1.0" encoding="utf-8"?>
<sst xmlns="http://schemas.openxmlformats.org/spreadsheetml/2006/main" count="115" uniqueCount="74">
  <si>
    <t xml:space="preserve">Need to be filled in </t>
  </si>
  <si>
    <t>COPPL</t>
  </si>
  <si>
    <t xml:space="preserve">Automatically filled in </t>
  </si>
  <si>
    <t>COP</t>
  </si>
  <si>
    <t>(=DC(full load)*Partload)</t>
  </si>
  <si>
    <r>
      <t>(=P</t>
    </r>
    <r>
      <rPr>
        <b/>
        <vertAlign val="subscript"/>
        <sz val="10"/>
        <color indexed="8"/>
        <rFont val="Calibri"/>
        <family val="2"/>
      </rPr>
      <t>R</t>
    </r>
    <r>
      <rPr>
        <b/>
        <sz val="10"/>
        <color indexed="8"/>
        <rFont val="Calibri"/>
        <family val="2"/>
      </rPr>
      <t>/DC)</t>
    </r>
  </si>
  <si>
    <t>j</t>
  </si>
  <si>
    <t>Tj (°C)</t>
  </si>
  <si>
    <t>hj</t>
  </si>
  <si>
    <t>partload%</t>
  </si>
  <si>
    <t>refrigeration demand</t>
  </si>
  <si>
    <t>Ph*Tj</t>
  </si>
  <si>
    <t>PH*Tj/COPDC</t>
  </si>
  <si>
    <t>D</t>
  </si>
  <si>
    <t>C</t>
  </si>
  <si>
    <t>B</t>
  </si>
  <si>
    <t>A</t>
  </si>
  <si>
    <t>total</t>
  </si>
  <si>
    <t>SEPR</t>
  </si>
  <si>
    <t>COP A</t>
  </si>
  <si>
    <t>COP B</t>
  </si>
  <si>
    <t>COP C</t>
  </si>
  <si>
    <t>COP D</t>
  </si>
  <si>
    <t>Capacity Ratio CR</t>
  </si>
  <si>
    <t>COP at this DC (measured or calculated)</t>
  </si>
  <si>
    <t>Strasbourg temperature profile</t>
  </si>
  <si>
    <t xml:space="preserve">What is SEPR?  Seasonal Energy Performance Ratio </t>
  </si>
  <si>
    <t>About this calculation tool</t>
  </si>
  <si>
    <t>COP at Part Load COP(PL)</t>
  </si>
  <si>
    <t>(=COP@full cap)*(1-Cd*(1-CR))</t>
  </si>
  <si>
    <t>How to use the tool</t>
  </si>
  <si>
    <t xml:space="preserve">This calculation tool is provided to help suppliers to calculate the Seasonal Energy Performance Ratio (SEPR) for their products based upon 4 rating point measurements (or calculations) of COP. </t>
  </si>
  <si>
    <t>Feedback will be used to help improve the tool.</t>
  </si>
  <si>
    <t>−</t>
  </si>
  <si>
    <r>
      <t xml:space="preserve">Condensing Unit (MT) </t>
    </r>
    <r>
      <rPr>
        <b/>
        <sz val="12"/>
        <rFont val="Calibri"/>
        <family val="2"/>
      </rPr>
      <t>−</t>
    </r>
    <r>
      <rPr>
        <b/>
        <sz val="12"/>
        <rFont val="Arial"/>
        <family val="2"/>
      </rPr>
      <t xml:space="preserve"> Step Capacity Control</t>
    </r>
  </si>
  <si>
    <t>DC in kW (measured or calculated)</t>
  </si>
  <si>
    <t>Declared cooling capacity at full load 
i.e. Point A (DC, in kW)</t>
  </si>
  <si>
    <t>Use default for Cd or measured value if verified by test</t>
  </si>
  <si>
    <t xml:space="preserve">For frther information see </t>
  </si>
  <si>
    <r>
      <t xml:space="preserve">Condensing Unit (MT) </t>
    </r>
    <r>
      <rPr>
        <b/>
        <sz val="12"/>
        <rFont val="Calibri"/>
        <family val="2"/>
      </rPr>
      <t>−</t>
    </r>
    <r>
      <rPr>
        <b/>
        <sz val="12"/>
        <rFont val="Arial"/>
        <family val="2"/>
      </rPr>
      <t xml:space="preserve"> Fix Capacity or Stepless Capacity Control</t>
    </r>
  </si>
  <si>
    <t>DC at part load (measured or calculated)</t>
  </si>
  <si>
    <r>
      <t>COP</t>
    </r>
    <r>
      <rPr>
        <b/>
        <sz val="10"/>
        <color indexed="10"/>
        <rFont val="Arial"/>
        <family val="2"/>
      </rPr>
      <t xml:space="preserve"> at part load </t>
    </r>
    <r>
      <rPr>
        <b/>
        <sz val="10"/>
        <rFont val="Arial"/>
        <family val="2"/>
      </rPr>
      <t>(measured or calculated)</t>
    </r>
  </si>
  <si>
    <r>
      <t>Cooling demand (P</t>
    </r>
    <r>
      <rPr>
        <b/>
        <vertAlign val="subscript"/>
        <sz val="10"/>
        <rFont val="Arial"/>
        <family val="2"/>
      </rPr>
      <t>R</t>
    </r>
    <r>
      <rPr>
        <b/>
        <sz val="10"/>
        <rFont val="Arial"/>
        <family val="2"/>
      </rPr>
      <t xml:space="preserve">) </t>
    </r>
  </si>
  <si>
    <r>
      <t>(=P</t>
    </r>
    <r>
      <rPr>
        <b/>
        <vertAlign val="subscript"/>
        <sz val="10"/>
        <rFont val="Calibri"/>
        <family val="2"/>
      </rPr>
      <t>R</t>
    </r>
    <r>
      <rPr>
        <b/>
        <sz val="10"/>
        <rFont val="Calibri"/>
        <family val="2"/>
      </rPr>
      <t>/DC)</t>
    </r>
  </si>
  <si>
    <t>Degradation Calculation</t>
  </si>
  <si>
    <r>
      <t xml:space="preserve">To use the spreadsheet, please insert the full load rated capacity in cell D3, </t>
    </r>
    <r>
      <rPr>
        <b/>
        <sz val="12"/>
        <rFont val="Calibri"/>
        <family val="2"/>
      </rPr>
      <t xml:space="preserve">and then </t>
    </r>
    <r>
      <rPr>
        <sz val="12"/>
        <rFont val="Calibri"/>
        <family val="2"/>
      </rPr>
      <t>declared rated capacity at the 3 part load rating points (B, C and D - cells D9:11) as well as the declared COP at 4 rating points (cells E8:11). In case of step capacity control also insert part load DC and COP at 3 rating points (B, C, D - cells F9:G11)
The spreadsheet then calculates the required SEPR automatically using a linear interpolation between the rating points A, B, C, and D and an assumption of a constant capacity for temperatures above A and below D.</t>
    </r>
  </si>
  <si>
    <t>If you have any questions or comments about the use of this tool please send an email to:</t>
  </si>
  <si>
    <t xml:space="preserve">COP at part load in case DC at part load is higher than cooling demand: </t>
  </si>
  <si>
    <r>
      <t>SEPR</t>
    </r>
    <r>
      <rPr>
        <sz val="12"/>
        <rFont val="Calibri"/>
        <family val="2"/>
      </rPr>
      <t xml:space="preserve"> is the seasonal energy performance ratio of a condensing unit. It is calculated from the COP of the condensing unit at </t>
    </r>
    <r>
      <rPr>
        <b/>
        <sz val="12"/>
        <rFont val="Calibri"/>
        <family val="2"/>
      </rPr>
      <t>4 different ambient temperatures (see table) and cooling loads</t>
    </r>
    <r>
      <rPr>
        <sz val="12"/>
        <rFont val="Calibri"/>
        <family val="2"/>
      </rPr>
      <t xml:space="preserve">, called </t>
    </r>
    <r>
      <rPr>
        <b/>
        <sz val="12"/>
        <rFont val="Calibri"/>
        <family val="2"/>
      </rPr>
      <t>rating points</t>
    </r>
    <r>
      <rPr>
        <sz val="12"/>
        <rFont val="Calibri"/>
        <family val="2"/>
      </rPr>
      <t xml:space="preserve">. The required rating points are specified in the document 'SEPR calculation method', showing for each rating point the necessary part load ratio and air dry bulb temperature for the outdoor heat exchanger. Ambient temperature references see table. </t>
    </r>
  </si>
  <si>
    <t>Degradation 
coefficient Cd</t>
  </si>
  <si>
    <r>
      <t xml:space="preserve">Degradation Coefficient (Cd) at part load for </t>
    </r>
    <r>
      <rPr>
        <u/>
        <sz val="14"/>
        <rFont val="Arial"/>
        <family val="2"/>
      </rPr>
      <t>fix capacity units</t>
    </r>
    <r>
      <rPr>
        <sz val="14"/>
        <rFont val="Arial"/>
        <family val="2"/>
      </rPr>
      <t xml:space="preserve">: </t>
    </r>
  </si>
  <si>
    <t xml:space="preserve">Since condensing units are no functional system Cd can not be determined by test.  </t>
  </si>
  <si>
    <r>
      <t xml:space="preserve">For this case the default degradation coefficient </t>
    </r>
    <r>
      <rPr>
        <u/>
        <sz val="12"/>
        <rFont val="Arial"/>
        <family val="2"/>
      </rPr>
      <t>Cd shall be 0.25</t>
    </r>
    <r>
      <rPr>
        <sz val="12"/>
        <rFont val="Arial"/>
        <family val="2"/>
      </rPr>
      <t xml:space="preserve"> </t>
    </r>
    <r>
      <rPr>
        <sz val="12"/>
        <rFont val="Calibri"/>
        <family val="2"/>
      </rPr>
      <t>−</t>
    </r>
    <r>
      <rPr>
        <sz val="12"/>
        <rFont val="Arial"/>
        <family val="2"/>
      </rPr>
      <t xml:space="preserve"> following the </t>
    </r>
  </si>
  <si>
    <r>
      <t xml:space="preserve">COP at part load for </t>
    </r>
    <r>
      <rPr>
        <u/>
        <sz val="14"/>
        <rFont val="Arial"/>
        <family val="2"/>
      </rPr>
      <t>fix capacity units</t>
    </r>
    <r>
      <rPr>
        <sz val="14"/>
        <rFont val="Arial"/>
        <family val="2"/>
      </rPr>
      <t xml:space="preserve">: Calculation following </t>
    </r>
  </si>
  <si>
    <t>Temperature References (°C):</t>
  </si>
  <si>
    <t>Internal Air</t>
  </si>
  <si>
    <t>External air</t>
  </si>
  <si>
    <t>Hum %</t>
  </si>
  <si>
    <t>Please put the phrase 'Cellar Cooler Calculation Tool' in the subject line.</t>
  </si>
  <si>
    <t>There are two sheets: One for fixed capacity and stepless condensing units and a second for stepped capacity condensing (Inverter) units. Use the one appropriate to the condensing unit.</t>
  </si>
  <si>
    <t>Use default for Cd or measured value if verified by test and not to be changed</t>
  </si>
  <si>
    <t xml:space="preserve">For further information see </t>
  </si>
  <si>
    <t>principle of EN 14825.</t>
  </si>
  <si>
    <t>principle of EN 14825</t>
  </si>
  <si>
    <t>the principle of EN 14825</t>
  </si>
  <si>
    <t>Calculation following the principle of EN 14825</t>
  </si>
  <si>
    <t>Tool version 2.0</t>
  </si>
  <si>
    <t>It is intended to assist suppliers to assess the seasonal performance of their products according to a methodology that is to be used under the ETL</t>
  </si>
  <si>
    <t>This tool is provided free of charge and in good faith but without guarantee of accuracy. Users should satisfy themselves that the output meets the requirement in the document:  ETL Cellar Cooling equipment in conjunction with BS EN 14825:2022 which explains more details of the methodology.</t>
  </si>
  <si>
    <t>info@etl.energysecurity.gov.uk</t>
  </si>
  <si>
    <t>Tdb</t>
  </si>
  <si>
    <t>Cellar Cooling SEPR Calculation Tool - Instructions</t>
  </si>
  <si>
    <t xml:space="preserve">Feedback  </t>
  </si>
  <si>
    <t>"Instructions" page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</si>
</sst>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_-;\-* #,##0.00\ _€_-;_-* &quot;-&quot;??\ _€_-;_-@_-"/>
    <numFmt numFmtId="165" formatCode="_-* #,##0\ _€_-;\-* #,##0\ _€_-;_-* &quot;-&quot;??\ _€_-;_-@_-"/>
    <numFmt numFmtId="166" formatCode="_-* #,##0.0\ _€_-;\-* #,##0.0\ _€_-;_-* &quot;-&quot;??\ _€_-;_-@_-"/>
    <numFmt numFmtId="167" formatCode="yyyy\-mm\-dd;@"/>
  </numFmts>
  <fonts count="39" x14ac:knownFonts="1">
    <font>
      <sz val="10"/>
      <name val="Arial"/>
    </font>
    <font>
      <sz val="10"/>
      <name val="Arial"/>
      <family val="2"/>
    </font>
    <font>
      <sz val="8"/>
      <name val="Arial"/>
      <family val="2"/>
    </font>
    <font>
      <sz val="10"/>
      <name val="Arial"/>
      <family val="2"/>
    </font>
    <font>
      <b/>
      <sz val="10"/>
      <name val="Arial"/>
      <family val="2"/>
    </font>
    <font>
      <b/>
      <sz val="8"/>
      <name val="Arial"/>
      <family val="2"/>
    </font>
    <font>
      <sz val="10"/>
      <color indexed="8"/>
      <name val="Arial"/>
      <family val="2"/>
    </font>
    <font>
      <b/>
      <sz val="10"/>
      <color indexed="8"/>
      <name val="Arial"/>
      <family val="2"/>
    </font>
    <font>
      <b/>
      <sz val="10"/>
      <color indexed="8"/>
      <name val="Calibri"/>
      <family val="2"/>
    </font>
    <font>
      <b/>
      <vertAlign val="subscript"/>
      <sz val="10"/>
      <color indexed="8"/>
      <name val="Calibri"/>
      <family val="2"/>
    </font>
    <font>
      <sz val="8"/>
      <color indexed="8"/>
      <name val="Calibri"/>
      <family val="2"/>
    </font>
    <font>
      <b/>
      <sz val="12"/>
      <name val="Arial"/>
      <family val="2"/>
    </font>
    <font>
      <sz val="12"/>
      <name val="Calibri"/>
      <family val="2"/>
    </font>
    <font>
      <b/>
      <sz val="12"/>
      <name val="Calibri"/>
      <family val="2"/>
    </font>
    <font>
      <b/>
      <sz val="14"/>
      <color indexed="8"/>
      <name val="Arial"/>
      <family val="2"/>
    </font>
    <font>
      <sz val="12"/>
      <name val="Calibri"/>
      <family val="2"/>
    </font>
    <font>
      <b/>
      <u/>
      <sz val="12"/>
      <name val="Calibri"/>
      <family val="2"/>
    </font>
    <font>
      <b/>
      <sz val="12"/>
      <name val="Calibri"/>
      <family val="2"/>
    </font>
    <font>
      <sz val="12"/>
      <color indexed="10"/>
      <name val="Calibri"/>
      <family val="2"/>
    </font>
    <font>
      <b/>
      <sz val="10"/>
      <color indexed="10"/>
      <name val="Arial"/>
      <family val="2"/>
    </font>
    <font>
      <b/>
      <sz val="8"/>
      <name val="Calibri"/>
      <family val="2"/>
    </font>
    <font>
      <sz val="12"/>
      <name val="Arial"/>
      <family val="2"/>
    </font>
    <font>
      <sz val="10"/>
      <color indexed="10"/>
      <name val="Arial"/>
      <family val="2"/>
    </font>
    <font>
      <b/>
      <vertAlign val="subscript"/>
      <sz val="10"/>
      <name val="Arial"/>
      <family val="2"/>
    </font>
    <font>
      <b/>
      <sz val="10"/>
      <name val="Calibri"/>
      <family val="2"/>
    </font>
    <font>
      <b/>
      <vertAlign val="subscript"/>
      <sz val="10"/>
      <name val="Calibri"/>
      <family val="2"/>
    </font>
    <font>
      <strike/>
      <sz val="12"/>
      <color indexed="10"/>
      <name val="Calibri"/>
      <family val="2"/>
    </font>
    <font>
      <sz val="10"/>
      <color indexed="14"/>
      <name val="Arial"/>
      <family val="2"/>
    </font>
    <font>
      <sz val="8"/>
      <name val="Calibri"/>
      <family val="2"/>
    </font>
    <font>
      <sz val="11"/>
      <color indexed="14"/>
      <name val="Calibri"/>
      <family val="2"/>
    </font>
    <font>
      <sz val="10"/>
      <color indexed="8"/>
      <name val="Arial"/>
      <family val="2"/>
    </font>
    <font>
      <sz val="9"/>
      <color indexed="81"/>
      <name val="Tahoma"/>
      <family val="2"/>
    </font>
    <font>
      <b/>
      <sz val="9"/>
      <color indexed="81"/>
      <name val="Tahoma"/>
      <family val="2"/>
    </font>
    <font>
      <sz val="14"/>
      <name val="Arial"/>
      <family val="2"/>
    </font>
    <font>
      <u/>
      <sz val="14"/>
      <name val="Arial"/>
      <family val="2"/>
    </font>
    <font>
      <u/>
      <sz val="12"/>
      <name val="Arial"/>
      <family val="2"/>
    </font>
    <font>
      <sz val="8"/>
      <name val="Arial"/>
    </font>
    <font>
      <sz val="11"/>
      <color theme="1"/>
      <name val="Calibri"/>
      <family val="2"/>
      <scheme val="minor"/>
    </font>
    <font>
      <u/>
      <sz val="10"/>
      <color theme="10"/>
      <name val="Arial"/>
      <family val="2"/>
    </font>
  </fonts>
  <fills count="7">
    <fill>
      <patternFill patternType="none"/>
    </fill>
    <fill>
      <patternFill patternType="gray125"/>
    </fill>
    <fill>
      <patternFill patternType="solid">
        <fgColor indexed="44"/>
        <bgColor indexed="64"/>
      </patternFill>
    </fill>
    <fill>
      <patternFill patternType="solid">
        <fgColor indexed="45"/>
        <bgColor indexed="64"/>
      </patternFill>
    </fill>
    <fill>
      <patternFill patternType="solid">
        <fgColor indexed="26"/>
        <bgColor indexed="64"/>
      </patternFill>
    </fill>
    <fill>
      <patternFill patternType="solid">
        <fgColor indexed="11"/>
        <bgColor indexed="64"/>
      </patternFill>
    </fill>
    <fill>
      <patternFill patternType="solid">
        <fgColor indexed="31"/>
        <bgColor indexed="64"/>
      </patternFill>
    </fill>
  </fills>
  <borders count="56">
    <border>
      <left/>
      <right/>
      <top/>
      <bottom/>
      <diagonal/>
    </border>
    <border>
      <left style="medium">
        <color indexed="64"/>
      </left>
      <right style="medium">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thin">
        <color indexed="10"/>
      </bottom>
      <diagonal/>
    </border>
    <border>
      <left/>
      <right style="medium">
        <color indexed="64"/>
      </right>
      <top style="medium">
        <color indexed="64"/>
      </top>
      <bottom style="medium">
        <color indexed="64"/>
      </bottom>
      <diagonal/>
    </border>
    <border>
      <left style="thin">
        <color indexed="10"/>
      </left>
      <right style="thin">
        <color indexed="10"/>
      </right>
      <top style="thin">
        <color indexed="10"/>
      </top>
      <bottom style="thin">
        <color indexed="10"/>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style="thin">
        <color indexed="10"/>
      </left>
      <right style="thin">
        <color indexed="10"/>
      </right>
      <top style="thin">
        <color indexed="10"/>
      </top>
      <bottom style="medium">
        <color indexed="64"/>
      </bottom>
      <diagonal/>
    </border>
    <border>
      <left style="medium">
        <color indexed="10"/>
      </left>
      <right style="medium">
        <color indexed="10"/>
      </right>
      <top style="medium">
        <color indexed="10"/>
      </top>
      <bottom style="medium">
        <color indexed="10"/>
      </bottom>
      <diagonal/>
    </border>
    <border>
      <left style="medium">
        <color indexed="10"/>
      </left>
      <right/>
      <top style="medium">
        <color indexed="10"/>
      </top>
      <bottom style="medium">
        <color indexed="10"/>
      </bottom>
      <diagonal/>
    </border>
    <border>
      <left/>
      <right/>
      <top style="medium">
        <color indexed="64"/>
      </top>
      <bottom style="medium">
        <color indexed="64"/>
      </bottom>
      <diagonal/>
    </border>
    <border>
      <left style="medium">
        <color indexed="64"/>
      </left>
      <right/>
      <top/>
      <bottom style="medium">
        <color indexed="64"/>
      </bottom>
      <diagonal/>
    </border>
    <border>
      <left/>
      <right style="thin">
        <color indexed="10"/>
      </right>
      <top style="thin">
        <color indexed="10"/>
      </top>
      <bottom style="medium">
        <color indexed="64"/>
      </bottom>
      <diagonal/>
    </border>
    <border>
      <left/>
      <right/>
      <top/>
      <bottom style="medium">
        <color indexed="64"/>
      </bottom>
      <diagonal/>
    </border>
    <border>
      <left style="thin">
        <color indexed="10"/>
      </left>
      <right/>
      <top style="thin">
        <color indexed="10"/>
      </top>
      <bottom style="medium">
        <color indexed="64"/>
      </bottom>
      <diagonal/>
    </border>
    <border>
      <left style="medium">
        <color indexed="10"/>
      </left>
      <right style="medium">
        <color indexed="64"/>
      </right>
      <top style="medium">
        <color indexed="64"/>
      </top>
      <bottom style="thin">
        <color indexed="64"/>
      </bottom>
      <diagonal/>
    </border>
    <border>
      <left style="medium">
        <color indexed="10"/>
      </left>
      <right style="medium">
        <color indexed="64"/>
      </right>
      <top style="thin">
        <color indexed="64"/>
      </top>
      <bottom style="thin">
        <color indexed="64"/>
      </bottom>
      <diagonal/>
    </border>
    <border>
      <left style="medium">
        <color indexed="10"/>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10"/>
      </left>
      <right style="thin">
        <color indexed="10"/>
      </right>
      <top style="medium">
        <color indexed="64"/>
      </top>
      <bottom style="thin">
        <color indexed="10"/>
      </bottom>
      <diagonal/>
    </border>
    <border>
      <left style="medium">
        <color indexed="10"/>
      </left>
      <right style="thin">
        <color indexed="10"/>
      </right>
      <top style="thin">
        <color indexed="10"/>
      </top>
      <bottom style="thin">
        <color indexed="10"/>
      </bottom>
      <diagonal/>
    </border>
    <border>
      <left style="medium">
        <color indexed="10"/>
      </left>
      <right style="thin">
        <color indexed="10"/>
      </right>
      <top style="thin">
        <color indexed="10"/>
      </top>
      <bottom style="medium">
        <color indexed="64"/>
      </bottom>
      <diagonal/>
    </border>
    <border>
      <left style="thin">
        <color indexed="10"/>
      </left>
      <right/>
      <top style="medium">
        <color indexed="64"/>
      </top>
      <bottom style="thin">
        <color indexed="10"/>
      </bottom>
      <diagonal/>
    </border>
    <border>
      <left style="thin">
        <color indexed="10"/>
      </left>
      <right style="medium">
        <color indexed="10"/>
      </right>
      <top style="medium">
        <color indexed="64"/>
      </top>
      <bottom style="thin">
        <color indexed="10"/>
      </bottom>
      <diagonal/>
    </border>
  </borders>
  <cellStyleXfs count="9">
    <xf numFmtId="0" fontId="0" fillId="0" borderId="0"/>
    <xf numFmtId="164" fontId="1" fillId="0" borderId="0" applyFont="0" applyFill="0" applyBorder="0" applyAlignment="0" applyProtection="0"/>
    <xf numFmtId="164" fontId="1" fillId="0" borderId="0" applyFont="0" applyFill="0" applyBorder="0" applyAlignment="0" applyProtection="0"/>
    <xf numFmtId="0" fontId="38" fillId="0" borderId="0" applyNumberFormat="0" applyFill="0" applyBorder="0" applyAlignment="0" applyProtection="0">
      <alignment vertical="top"/>
      <protection locked="0"/>
    </xf>
    <xf numFmtId="0" fontId="3"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37" fillId="0" borderId="0"/>
  </cellStyleXfs>
  <cellXfs count="180">
    <xf numFmtId="0" fontId="0" fillId="0" borderId="0" xfId="0"/>
    <xf numFmtId="0" fontId="0" fillId="0" borderId="0" xfId="0" applyAlignment="1">
      <alignment horizontal="center"/>
    </xf>
    <xf numFmtId="0" fontId="2" fillId="0" borderId="0" xfId="4" applyFont="1"/>
    <xf numFmtId="2" fontId="3" fillId="2" borderId="1" xfId="4" applyNumberFormat="1" applyFill="1" applyBorder="1" applyAlignment="1">
      <alignment horizontal="center"/>
    </xf>
    <xf numFmtId="2" fontId="3" fillId="2" borderId="2" xfId="4" applyNumberFormat="1" applyFill="1" applyBorder="1" applyAlignment="1">
      <alignment horizontal="center"/>
    </xf>
    <xf numFmtId="164" fontId="3" fillId="2" borderId="1" xfId="1" applyFont="1" applyFill="1" applyBorder="1"/>
    <xf numFmtId="164" fontId="3" fillId="2" borderId="3" xfId="1" applyFont="1" applyFill="1" applyBorder="1"/>
    <xf numFmtId="2" fontId="3" fillId="2" borderId="4" xfId="4" applyNumberFormat="1" applyFill="1" applyBorder="1" applyAlignment="1">
      <alignment horizontal="center"/>
    </xf>
    <xf numFmtId="2" fontId="3" fillId="2" borderId="5" xfId="4" applyNumberFormat="1" applyFill="1" applyBorder="1" applyAlignment="1">
      <alignment horizontal="center"/>
    </xf>
    <xf numFmtId="164" fontId="3" fillId="2" borderId="4" xfId="1" applyFont="1" applyFill="1" applyBorder="1"/>
    <xf numFmtId="2" fontId="3" fillId="2" borderId="6" xfId="4" applyNumberFormat="1" applyFill="1" applyBorder="1" applyAlignment="1">
      <alignment horizontal="center"/>
    </xf>
    <xf numFmtId="164" fontId="3" fillId="2" borderId="6" xfId="1" applyFont="1" applyFill="1" applyBorder="1"/>
    <xf numFmtId="0" fontId="10" fillId="0" borderId="0" xfId="0" applyFont="1" applyAlignment="1">
      <alignment horizontal="center" vertical="center" wrapText="1"/>
    </xf>
    <xf numFmtId="164" fontId="7" fillId="3" borderId="7" xfId="1" applyFont="1" applyFill="1" applyBorder="1" applyAlignment="1" applyProtection="1">
      <alignment horizontal="center" vertical="center" wrapText="1"/>
      <protection locked="0"/>
    </xf>
    <xf numFmtId="164" fontId="7" fillId="3" borderId="8" xfId="1" applyFont="1" applyFill="1" applyBorder="1" applyAlignment="1" applyProtection="1">
      <alignment horizontal="center" vertical="center" wrapText="1"/>
      <protection locked="0"/>
    </xf>
    <xf numFmtId="164" fontId="7" fillId="3" borderId="9" xfId="1" applyFont="1" applyFill="1" applyBorder="1" applyAlignment="1" applyProtection="1">
      <alignment horizontal="center" vertical="center" wrapText="1"/>
      <protection locked="0"/>
    </xf>
    <xf numFmtId="164" fontId="7" fillId="2" borderId="7" xfId="1" applyFont="1" applyFill="1" applyBorder="1" applyAlignment="1">
      <alignment horizontal="center" vertical="center" wrapText="1"/>
    </xf>
    <xf numFmtId="164" fontId="7" fillId="2" borderId="8" xfId="1" applyFont="1" applyFill="1" applyBorder="1" applyAlignment="1">
      <alignment horizontal="center" vertical="center" wrapText="1"/>
    </xf>
    <xf numFmtId="164" fontId="7" fillId="2" borderId="9" xfId="1" applyFont="1" applyFill="1" applyBorder="1" applyAlignment="1">
      <alignment horizontal="center" vertical="center" wrapText="1"/>
    </xf>
    <xf numFmtId="0" fontId="10" fillId="0" borderId="0" xfId="0" applyFont="1" applyAlignment="1">
      <alignment horizontal="center"/>
    </xf>
    <xf numFmtId="165" fontId="6" fillId="3" borderId="10" xfId="1" applyNumberFormat="1" applyFont="1" applyFill="1" applyBorder="1" applyAlignment="1" applyProtection="1">
      <alignment horizontal="center"/>
      <protection locked="0"/>
    </xf>
    <xf numFmtId="0" fontId="6" fillId="3" borderId="11" xfId="1" applyNumberFormat="1" applyFont="1" applyFill="1" applyBorder="1" applyAlignment="1" applyProtection="1">
      <alignment horizontal="center"/>
      <protection locked="0"/>
    </xf>
    <xf numFmtId="166" fontId="6" fillId="3" borderId="12" xfId="1" applyNumberFormat="1" applyFont="1" applyFill="1" applyBorder="1" applyAlignment="1" applyProtection="1">
      <alignment horizontal="center"/>
      <protection locked="0"/>
    </xf>
    <xf numFmtId="9" fontId="6" fillId="2" borderId="10" xfId="5" applyFont="1" applyFill="1" applyBorder="1" applyAlignment="1">
      <alignment horizontal="center"/>
    </xf>
    <xf numFmtId="165" fontId="6" fillId="3" borderId="13" xfId="1" applyNumberFormat="1" applyFont="1" applyFill="1" applyBorder="1" applyAlignment="1" applyProtection="1">
      <alignment horizontal="center"/>
      <protection locked="0"/>
    </xf>
    <xf numFmtId="0" fontId="6" fillId="3" borderId="14" xfId="1" applyNumberFormat="1" applyFont="1" applyFill="1" applyBorder="1" applyAlignment="1" applyProtection="1">
      <alignment horizontal="center"/>
      <protection locked="0"/>
    </xf>
    <xf numFmtId="166" fontId="6" fillId="3" borderId="15" xfId="1" applyNumberFormat="1" applyFont="1" applyFill="1" applyBorder="1" applyAlignment="1" applyProtection="1">
      <alignment horizontal="center"/>
      <protection locked="0"/>
    </xf>
    <xf numFmtId="9" fontId="6" fillId="2" borderId="13" xfId="5" applyFont="1" applyFill="1" applyBorder="1" applyAlignment="1">
      <alignment horizontal="center"/>
    </xf>
    <xf numFmtId="164" fontId="6" fillId="2" borderId="14" xfId="1" applyFont="1" applyFill="1" applyBorder="1" applyAlignment="1">
      <alignment horizontal="center"/>
    </xf>
    <xf numFmtId="165" fontId="6" fillId="2" borderId="14" xfId="1" applyNumberFormat="1" applyFont="1" applyFill="1" applyBorder="1" applyAlignment="1">
      <alignment horizontal="center"/>
    </xf>
    <xf numFmtId="165" fontId="6" fillId="2" borderId="15" xfId="1" applyNumberFormat="1" applyFont="1" applyFill="1" applyBorder="1" applyAlignment="1">
      <alignment horizontal="center"/>
    </xf>
    <xf numFmtId="0" fontId="6" fillId="3" borderId="14" xfId="1" quotePrefix="1" applyNumberFormat="1" applyFont="1" applyFill="1" applyBorder="1" applyAlignment="1" applyProtection="1">
      <alignment horizontal="center"/>
      <protection locked="0"/>
    </xf>
    <xf numFmtId="0" fontId="10" fillId="0" borderId="16" xfId="0" applyFont="1" applyBorder="1" applyAlignment="1">
      <alignment horizontal="center"/>
    </xf>
    <xf numFmtId="165" fontId="6" fillId="3" borderId="7" xfId="1" applyNumberFormat="1" applyFont="1" applyFill="1" applyBorder="1" applyAlignment="1" applyProtection="1">
      <alignment horizontal="center"/>
      <protection locked="0"/>
    </xf>
    <xf numFmtId="0" fontId="6" fillId="3" borderId="8" xfId="1" applyNumberFormat="1" applyFont="1" applyFill="1" applyBorder="1" applyAlignment="1" applyProtection="1">
      <alignment horizontal="center"/>
      <protection locked="0"/>
    </xf>
    <xf numFmtId="166" fontId="6" fillId="3" borderId="9" xfId="1" applyNumberFormat="1" applyFont="1" applyFill="1" applyBorder="1" applyAlignment="1" applyProtection="1">
      <alignment horizontal="center"/>
      <protection locked="0"/>
    </xf>
    <xf numFmtId="9" fontId="6" fillId="2" borderId="17" xfId="5" applyFont="1" applyFill="1" applyBorder="1" applyAlignment="1">
      <alignment horizontal="center"/>
    </xf>
    <xf numFmtId="164" fontId="6" fillId="2" borderId="9" xfId="1" applyFont="1" applyFill="1" applyBorder="1" applyAlignment="1">
      <alignment horizontal="center"/>
    </xf>
    <xf numFmtId="165" fontId="6" fillId="2" borderId="9" xfId="1" applyNumberFormat="1" applyFont="1" applyFill="1" applyBorder="1" applyAlignment="1">
      <alignment horizontal="center"/>
    </xf>
    <xf numFmtId="165" fontId="6" fillId="3" borderId="18" xfId="1" applyNumberFormat="1" applyFont="1" applyFill="1" applyBorder="1" applyAlignment="1" applyProtection="1">
      <alignment horizontal="center"/>
      <protection locked="0"/>
    </xf>
    <xf numFmtId="0" fontId="6" fillId="3" borderId="19" xfId="1" applyNumberFormat="1" applyFont="1" applyFill="1" applyBorder="1" applyAlignment="1" applyProtection="1">
      <alignment horizontal="center"/>
      <protection locked="0"/>
    </xf>
    <xf numFmtId="166" fontId="6" fillId="3" borderId="20" xfId="1" applyNumberFormat="1" applyFont="1" applyFill="1" applyBorder="1" applyAlignment="1" applyProtection="1">
      <alignment horizontal="center"/>
      <protection locked="0"/>
    </xf>
    <xf numFmtId="9" fontId="6" fillId="2" borderId="18" xfId="5" applyFont="1" applyFill="1" applyBorder="1" applyAlignment="1">
      <alignment horizontal="center"/>
    </xf>
    <xf numFmtId="164" fontId="6" fillId="2" borderId="19" xfId="1" applyFont="1" applyFill="1" applyBorder="1" applyAlignment="1">
      <alignment horizontal="center"/>
    </xf>
    <xf numFmtId="165" fontId="6" fillId="2" borderId="19" xfId="1" applyNumberFormat="1" applyFont="1" applyFill="1" applyBorder="1" applyAlignment="1">
      <alignment horizontal="center"/>
    </xf>
    <xf numFmtId="165" fontId="6" fillId="2" borderId="20" xfId="1" applyNumberFormat="1" applyFont="1" applyFill="1" applyBorder="1" applyAlignment="1">
      <alignment horizontal="center"/>
    </xf>
    <xf numFmtId="164" fontId="6" fillId="2" borderId="11" xfId="1" applyFont="1" applyFill="1" applyBorder="1" applyAlignment="1">
      <alignment horizontal="center"/>
    </xf>
    <xf numFmtId="165" fontId="6" fillId="2" borderId="11" xfId="1" applyNumberFormat="1" applyFont="1" applyFill="1" applyBorder="1" applyAlignment="1">
      <alignment horizontal="center"/>
    </xf>
    <xf numFmtId="165" fontId="6" fillId="2" borderId="12" xfId="1" applyNumberFormat="1" applyFont="1" applyFill="1" applyBorder="1" applyAlignment="1">
      <alignment horizontal="center"/>
    </xf>
    <xf numFmtId="165" fontId="6" fillId="3" borderId="21" xfId="1" applyNumberFormat="1" applyFont="1" applyFill="1" applyBorder="1" applyAlignment="1" applyProtection="1">
      <alignment horizontal="center"/>
      <protection locked="0"/>
    </xf>
    <xf numFmtId="0" fontId="6" fillId="3" borderId="22" xfId="1" applyNumberFormat="1" applyFont="1" applyFill="1" applyBorder="1" applyAlignment="1" applyProtection="1">
      <alignment horizontal="center"/>
      <protection locked="0"/>
    </xf>
    <xf numFmtId="166" fontId="6" fillId="3" borderId="23" xfId="1" applyNumberFormat="1" applyFont="1" applyFill="1" applyBorder="1" applyAlignment="1" applyProtection="1">
      <alignment horizontal="center"/>
      <protection locked="0"/>
    </xf>
    <xf numFmtId="9" fontId="6" fillId="2" borderId="21" xfId="5" applyFont="1" applyFill="1" applyBorder="1" applyAlignment="1">
      <alignment horizontal="center"/>
    </xf>
    <xf numFmtId="164" fontId="6" fillId="2" borderId="22" xfId="1" applyFont="1" applyFill="1" applyBorder="1" applyAlignment="1">
      <alignment horizontal="center"/>
    </xf>
    <xf numFmtId="165" fontId="6" fillId="2" borderId="22" xfId="1" applyNumberFormat="1" applyFont="1" applyFill="1" applyBorder="1" applyAlignment="1">
      <alignment horizontal="center"/>
    </xf>
    <xf numFmtId="165" fontId="6" fillId="2" borderId="23" xfId="1" applyNumberFormat="1" applyFont="1" applyFill="1" applyBorder="1" applyAlignment="1">
      <alignment horizontal="center"/>
    </xf>
    <xf numFmtId="0" fontId="6" fillId="0" borderId="0" xfId="0" applyFont="1" applyAlignment="1">
      <alignment horizontal="center"/>
    </xf>
    <xf numFmtId="0" fontId="6" fillId="2" borderId="24" xfId="0" applyFont="1" applyFill="1" applyBorder="1" applyAlignment="1">
      <alignment horizontal="center"/>
    </xf>
    <xf numFmtId="165" fontId="6" fillId="2" borderId="25" xfId="0" applyNumberFormat="1" applyFont="1" applyFill="1" applyBorder="1" applyAlignment="1">
      <alignment horizontal="center"/>
    </xf>
    <xf numFmtId="165" fontId="6" fillId="2" borderId="26" xfId="0" applyNumberFormat="1" applyFont="1" applyFill="1" applyBorder="1" applyAlignment="1">
      <alignment horizontal="center"/>
    </xf>
    <xf numFmtId="0" fontId="3" fillId="0" borderId="27" xfId="4" applyBorder="1"/>
    <xf numFmtId="0" fontId="3" fillId="0" borderId="28" xfId="4" applyBorder="1"/>
    <xf numFmtId="0" fontId="3" fillId="0" borderId="29" xfId="4" applyBorder="1"/>
    <xf numFmtId="0" fontId="38" fillId="0" borderId="0" xfId="3" applyAlignment="1" applyProtection="1"/>
    <xf numFmtId="0" fontId="0" fillId="0" borderId="30" xfId="0" applyBorder="1" applyAlignment="1">
      <alignment horizontal="center"/>
    </xf>
    <xf numFmtId="0" fontId="14" fillId="2" borderId="16" xfId="0" applyFont="1" applyFill="1" applyBorder="1" applyAlignment="1">
      <alignment horizontal="center"/>
    </xf>
    <xf numFmtId="164" fontId="14" fillId="2" borderId="31" xfId="1" applyFont="1" applyFill="1" applyBorder="1" applyAlignment="1">
      <alignment horizontal="center"/>
    </xf>
    <xf numFmtId="15" fontId="38" fillId="0" borderId="0" xfId="3" applyNumberFormat="1" applyAlignment="1" applyProtection="1">
      <alignment horizontal="left"/>
    </xf>
    <xf numFmtId="0" fontId="21" fillId="0" borderId="0" xfId="0" applyFont="1" applyAlignment="1">
      <alignment horizontal="center"/>
    </xf>
    <xf numFmtId="2" fontId="22" fillId="4" borderId="0" xfId="0" applyNumberFormat="1" applyFont="1" applyFill="1" applyAlignment="1" applyProtection="1">
      <alignment horizontal="center"/>
      <protection locked="0"/>
    </xf>
    <xf numFmtId="2" fontId="22" fillId="4" borderId="32" xfId="1" applyNumberFormat="1" applyFont="1" applyFill="1" applyBorder="1" applyAlignment="1" applyProtection="1">
      <alignment horizontal="center" vertical="center"/>
      <protection locked="0"/>
    </xf>
    <xf numFmtId="2" fontId="22" fillId="4" borderId="33" xfId="0" applyNumberFormat="1" applyFont="1" applyFill="1" applyBorder="1" applyAlignment="1" applyProtection="1">
      <alignment horizontal="center"/>
      <protection locked="0"/>
    </xf>
    <xf numFmtId="2" fontId="22" fillId="4" borderId="32" xfId="0" applyNumberFormat="1" applyFont="1" applyFill="1" applyBorder="1" applyAlignment="1" applyProtection="1">
      <alignment horizontal="center"/>
      <protection locked="0"/>
    </xf>
    <xf numFmtId="2" fontId="22" fillId="4" borderId="34" xfId="1" applyNumberFormat="1" applyFont="1" applyFill="1" applyBorder="1" applyAlignment="1" applyProtection="1">
      <alignment horizontal="center" vertical="center"/>
      <protection locked="0"/>
    </xf>
    <xf numFmtId="0" fontId="11" fillId="0" borderId="0" xfId="0" applyFont="1" applyAlignment="1">
      <alignment horizontal="left"/>
    </xf>
    <xf numFmtId="2" fontId="22" fillId="4" borderId="35" xfId="0" applyNumberFormat="1" applyFont="1" applyFill="1" applyBorder="1" applyAlignment="1" applyProtection="1">
      <alignment horizontal="center"/>
      <protection locked="0"/>
    </xf>
    <xf numFmtId="2" fontId="19" fillId="4" borderId="36" xfId="0" applyNumberFormat="1" applyFont="1" applyFill="1" applyBorder="1" applyAlignment="1" applyProtection="1">
      <alignment horizontal="center" vertical="center"/>
      <protection locked="0"/>
    </xf>
    <xf numFmtId="0" fontId="1" fillId="4" borderId="37" xfId="7" applyFill="1" applyBorder="1" applyAlignment="1">
      <alignment horizontal="center"/>
    </xf>
    <xf numFmtId="0" fontId="22" fillId="0" borderId="16" xfId="7" applyFont="1" applyBorder="1"/>
    <xf numFmtId="0" fontId="4" fillId="0" borderId="38" xfId="7" applyFont="1" applyBorder="1"/>
    <xf numFmtId="0" fontId="1" fillId="0" borderId="38" xfId="7" applyBorder="1" applyAlignment="1">
      <alignment horizontal="center"/>
    </xf>
    <xf numFmtId="0" fontId="1" fillId="0" borderId="31" xfId="7" applyBorder="1" applyAlignment="1">
      <alignment horizontal="center"/>
    </xf>
    <xf numFmtId="0" fontId="1" fillId="2" borderId="39" xfId="7" applyFill="1" applyBorder="1" applyAlignment="1">
      <alignment horizontal="center"/>
    </xf>
    <xf numFmtId="0" fontId="1" fillId="0" borderId="16" xfId="7" applyBorder="1"/>
    <xf numFmtId="0" fontId="1" fillId="0" borderId="38" xfId="7" applyBorder="1"/>
    <xf numFmtId="0" fontId="1" fillId="3" borderId="16" xfId="7" applyFill="1" applyBorder="1" applyAlignment="1">
      <alignment horizontal="center"/>
    </xf>
    <xf numFmtId="0" fontId="1" fillId="5" borderId="16" xfId="7" applyFill="1" applyBorder="1" applyAlignment="1">
      <alignment horizontal="center"/>
    </xf>
    <xf numFmtId="0" fontId="1" fillId="0" borderId="16" xfId="0" applyFont="1" applyBorder="1" applyAlignment="1">
      <alignment horizontal="left"/>
    </xf>
    <xf numFmtId="0" fontId="1" fillId="0" borderId="0" xfId="7" applyAlignment="1">
      <alignment horizontal="center"/>
    </xf>
    <xf numFmtId="0" fontId="19" fillId="0" borderId="0" xfId="0" applyFont="1" applyAlignment="1">
      <alignment horizontal="left"/>
    </xf>
    <xf numFmtId="0" fontId="1" fillId="0" borderId="0" xfId="0" applyFont="1" applyAlignment="1">
      <alignment horizontal="center"/>
    </xf>
    <xf numFmtId="2" fontId="22" fillId="4" borderId="40" xfId="1" applyNumberFormat="1" applyFont="1" applyFill="1" applyBorder="1" applyAlignment="1" applyProtection="1">
      <alignment horizontal="center" vertical="center"/>
      <protection locked="0"/>
    </xf>
    <xf numFmtId="0" fontId="24" fillId="6" borderId="41" xfId="7" applyFont="1" applyFill="1" applyBorder="1" applyAlignment="1">
      <alignment horizontal="center"/>
    </xf>
    <xf numFmtId="2" fontId="22" fillId="4" borderId="42" xfId="0" applyNumberFormat="1" applyFont="1" applyFill="1" applyBorder="1" applyAlignment="1" applyProtection="1">
      <alignment horizontal="center"/>
      <protection locked="0"/>
    </xf>
    <xf numFmtId="164" fontId="3" fillId="5" borderId="43" xfId="1" applyFont="1" applyFill="1" applyBorder="1" applyAlignment="1" applyProtection="1">
      <alignment horizontal="center"/>
      <protection locked="0"/>
    </xf>
    <xf numFmtId="164" fontId="3" fillId="5" borderId="44" xfId="1" applyFont="1" applyFill="1" applyBorder="1" applyAlignment="1" applyProtection="1">
      <alignment horizontal="center"/>
      <protection locked="0"/>
    </xf>
    <xf numFmtId="164" fontId="3" fillId="5" borderId="45" xfId="1" applyFont="1" applyFill="1" applyBorder="1" applyAlignment="1" applyProtection="1">
      <alignment horizontal="center"/>
      <protection locked="0"/>
    </xf>
    <xf numFmtId="164" fontId="4" fillId="6" borderId="46" xfId="2" applyFont="1" applyFill="1" applyBorder="1" applyAlignment="1">
      <alignment horizontal="center" vertical="center" wrapText="1"/>
    </xf>
    <xf numFmtId="0" fontId="4" fillId="6" borderId="47" xfId="4" applyFont="1" applyFill="1" applyBorder="1" applyAlignment="1">
      <alignment horizontal="center"/>
    </xf>
    <xf numFmtId="0" fontId="8" fillId="6" borderId="39" xfId="7" applyFont="1" applyFill="1" applyBorder="1" applyAlignment="1">
      <alignment horizontal="center"/>
    </xf>
    <xf numFmtId="0" fontId="8" fillId="6" borderId="48" xfId="7" applyFont="1" applyFill="1" applyBorder="1" applyAlignment="1">
      <alignment horizontal="center"/>
    </xf>
    <xf numFmtId="1" fontId="4" fillId="6" borderId="47" xfId="4" applyNumberFormat="1" applyFont="1" applyFill="1" applyBorder="1"/>
    <xf numFmtId="0" fontId="4" fillId="6" borderId="49" xfId="7" applyFont="1" applyFill="1" applyBorder="1" applyAlignment="1">
      <alignment horizontal="center"/>
    </xf>
    <xf numFmtId="1" fontId="4" fillId="6" borderId="48" xfId="4" applyNumberFormat="1" applyFont="1" applyFill="1" applyBorder="1" applyAlignment="1">
      <alignment horizontal="center"/>
    </xf>
    <xf numFmtId="0" fontId="24" fillId="6" borderId="39" xfId="7" applyFont="1" applyFill="1" applyBorder="1" applyAlignment="1">
      <alignment horizontal="center"/>
    </xf>
    <xf numFmtId="0" fontId="24" fillId="6" borderId="48" xfId="7" applyFont="1" applyFill="1" applyBorder="1" applyAlignment="1">
      <alignment horizontal="center"/>
    </xf>
    <xf numFmtId="1" fontId="2" fillId="6" borderId="16" xfId="4" applyNumberFormat="1" applyFont="1" applyFill="1" applyBorder="1"/>
    <xf numFmtId="1" fontId="2" fillId="6" borderId="38" xfId="4" applyNumberFormat="1" applyFont="1" applyFill="1" applyBorder="1"/>
    <xf numFmtId="0" fontId="5" fillId="6" borderId="38" xfId="7" applyFont="1" applyFill="1" applyBorder="1" applyAlignment="1">
      <alignment horizontal="center"/>
    </xf>
    <xf numFmtId="0" fontId="11" fillId="6" borderId="16" xfId="7" applyFont="1" applyFill="1" applyBorder="1" applyAlignment="1">
      <alignment horizontal="center"/>
    </xf>
    <xf numFmtId="0" fontId="11" fillId="6" borderId="38" xfId="7" applyFont="1" applyFill="1" applyBorder="1" applyAlignment="1">
      <alignment horizontal="center"/>
    </xf>
    <xf numFmtId="0" fontId="5" fillId="6" borderId="31" xfId="7" applyFont="1" applyFill="1" applyBorder="1" applyAlignment="1">
      <alignment horizontal="center"/>
    </xf>
    <xf numFmtId="1" fontId="2" fillId="6" borderId="46" xfId="4" applyNumberFormat="1" applyFont="1" applyFill="1" applyBorder="1"/>
    <xf numFmtId="1" fontId="2" fillId="6" borderId="49" xfId="4" applyNumberFormat="1" applyFont="1" applyFill="1" applyBorder="1"/>
    <xf numFmtId="0" fontId="5" fillId="6" borderId="49" xfId="7" applyFont="1" applyFill="1" applyBorder="1" applyAlignment="1">
      <alignment horizontal="center"/>
    </xf>
    <xf numFmtId="0" fontId="5" fillId="6" borderId="17" xfId="7" applyFont="1" applyFill="1" applyBorder="1" applyAlignment="1">
      <alignment horizontal="center"/>
    </xf>
    <xf numFmtId="0" fontId="11" fillId="6" borderId="46" xfId="7" applyFont="1" applyFill="1" applyBorder="1" applyAlignment="1">
      <alignment horizontal="center"/>
    </xf>
    <xf numFmtId="0" fontId="5" fillId="6" borderId="50" xfId="7" applyFont="1" applyFill="1" applyBorder="1" applyAlignment="1">
      <alignment horizontal="center"/>
    </xf>
    <xf numFmtId="0" fontId="8" fillId="6" borderId="41" xfId="7" applyFont="1" applyFill="1" applyBorder="1" applyAlignment="1">
      <alignment horizontal="center"/>
    </xf>
    <xf numFmtId="0" fontId="6" fillId="0" borderId="16" xfId="7" applyFont="1" applyBorder="1" applyAlignment="1">
      <alignment vertical="center"/>
    </xf>
    <xf numFmtId="2" fontId="3" fillId="2" borderId="28" xfId="4" applyNumberFormat="1" applyFill="1" applyBorder="1" applyAlignment="1">
      <alignment horizontal="center"/>
    </xf>
    <xf numFmtId="2" fontId="3" fillId="2" borderId="29" xfId="4" applyNumberFormat="1" applyFill="1" applyBorder="1" applyAlignment="1">
      <alignment horizontal="center"/>
    </xf>
    <xf numFmtId="2" fontId="1" fillId="2" borderId="51" xfId="7" applyNumberFormat="1" applyFill="1" applyBorder="1" applyAlignment="1" applyProtection="1">
      <alignment horizontal="center"/>
      <protection locked="0"/>
    </xf>
    <xf numFmtId="2" fontId="22" fillId="4" borderId="52" xfId="1" applyNumberFormat="1" applyFont="1" applyFill="1" applyBorder="1" applyAlignment="1" applyProtection="1">
      <alignment horizontal="center" vertical="center"/>
      <protection locked="0"/>
    </xf>
    <xf numFmtId="2" fontId="22" fillId="4" borderId="53" xfId="1" applyNumberFormat="1" applyFont="1" applyFill="1" applyBorder="1" applyAlignment="1" applyProtection="1">
      <alignment horizontal="center" vertical="center"/>
      <protection locked="0"/>
    </xf>
    <xf numFmtId="0" fontId="1" fillId="0" borderId="0" xfId="7"/>
    <xf numFmtId="167" fontId="18" fillId="0" borderId="0" xfId="8" applyNumberFormat="1" applyFont="1" applyAlignment="1">
      <alignment horizontal="left"/>
    </xf>
    <xf numFmtId="0" fontId="16" fillId="0" borderId="0" xfId="8" applyFont="1" applyAlignment="1">
      <alignment wrapText="1"/>
    </xf>
    <xf numFmtId="0" fontId="15" fillId="0" borderId="0" xfId="8" applyFont="1" applyAlignment="1">
      <alignment wrapText="1"/>
    </xf>
    <xf numFmtId="0" fontId="26" fillId="0" borderId="0" xfId="8" applyFont="1" applyAlignment="1">
      <alignment wrapText="1"/>
    </xf>
    <xf numFmtId="0" fontId="17" fillId="0" borderId="0" xfId="8" applyFont="1" applyAlignment="1">
      <alignment wrapText="1"/>
    </xf>
    <xf numFmtId="0" fontId="15" fillId="0" borderId="0" xfId="8" applyFont="1"/>
    <xf numFmtId="0" fontId="4" fillId="0" borderId="0" xfId="7" applyFont="1"/>
    <xf numFmtId="0" fontId="1" fillId="0" borderId="0" xfId="7" applyAlignment="1">
      <alignment horizontal="left" vertical="center" wrapText="1"/>
    </xf>
    <xf numFmtId="0" fontId="4" fillId="0" borderId="0" xfId="7" applyFont="1" applyAlignment="1">
      <alignment horizontal="center" vertical="center" wrapText="1"/>
    </xf>
    <xf numFmtId="0" fontId="1" fillId="0" borderId="0" xfId="7" applyAlignment="1">
      <alignment horizontal="center" vertical="center" wrapText="1"/>
    </xf>
    <xf numFmtId="0" fontId="15" fillId="0" borderId="0" xfId="7" applyFont="1"/>
    <xf numFmtId="0" fontId="28" fillId="0" borderId="0" xfId="7" applyFont="1" applyAlignment="1">
      <alignment horizontal="center" vertical="center" wrapText="1"/>
    </xf>
    <xf numFmtId="0" fontId="28" fillId="0" borderId="0" xfId="7" applyFont="1" applyAlignment="1">
      <alignment horizontal="center"/>
    </xf>
    <xf numFmtId="0" fontId="29" fillId="0" borderId="0" xfId="0" applyFont="1"/>
    <xf numFmtId="0" fontId="30" fillId="0" borderId="0" xfId="0" applyFont="1" applyAlignment="1">
      <alignment horizontal="left" indent="3"/>
    </xf>
    <xf numFmtId="0" fontId="27" fillId="0" borderId="0" xfId="0" applyFont="1" applyAlignment="1">
      <alignment horizontal="justify"/>
    </xf>
    <xf numFmtId="0" fontId="30" fillId="0" borderId="0" xfId="0" applyFont="1" applyAlignment="1">
      <alignment horizontal="justify"/>
    </xf>
    <xf numFmtId="0" fontId="16" fillId="0" borderId="0" xfId="0" applyFont="1" applyAlignment="1">
      <alignment wrapText="1"/>
    </xf>
    <xf numFmtId="0" fontId="15" fillId="0" borderId="0" xfId="0" applyFont="1" applyAlignment="1">
      <alignment wrapText="1"/>
    </xf>
    <xf numFmtId="0" fontId="15" fillId="0" borderId="0" xfId="0" applyFont="1" applyAlignment="1">
      <alignment horizontal="left" wrapText="1" indent="2"/>
    </xf>
    <xf numFmtId="0" fontId="15" fillId="0" borderId="0" xfId="0" applyFont="1"/>
    <xf numFmtId="15" fontId="15" fillId="0" borderId="0" xfId="0" applyNumberFormat="1" applyFont="1" applyAlignment="1">
      <alignment horizontal="left"/>
    </xf>
    <xf numFmtId="0" fontId="26" fillId="0" borderId="0" xfId="0" applyFont="1" applyAlignment="1">
      <alignment wrapText="1"/>
    </xf>
    <xf numFmtId="0" fontId="17" fillId="0" borderId="0" xfId="0" applyFont="1" applyAlignment="1">
      <alignment wrapText="1"/>
    </xf>
    <xf numFmtId="0" fontId="20" fillId="2" borderId="54" xfId="0" applyFont="1" applyFill="1" applyBorder="1" applyAlignment="1">
      <alignment horizontal="center"/>
    </xf>
    <xf numFmtId="0" fontId="20" fillId="2" borderId="55" xfId="0" applyFont="1" applyFill="1" applyBorder="1" applyAlignment="1">
      <alignment horizontal="center"/>
    </xf>
    <xf numFmtId="0" fontId="33" fillId="0" borderId="0" xfId="0" applyFont="1"/>
    <xf numFmtId="0" fontId="21" fillId="0" borderId="0" xfId="0" applyFont="1"/>
    <xf numFmtId="164" fontId="1" fillId="2" borderId="3" xfId="1" applyFont="1" applyFill="1" applyBorder="1"/>
    <xf numFmtId="0" fontId="4" fillId="0" borderId="0" xfId="0" applyFont="1" applyAlignment="1">
      <alignment horizontal="center" vertical="center"/>
    </xf>
    <xf numFmtId="167" fontId="1" fillId="0" borderId="0" xfId="0" applyNumberFormat="1" applyFont="1" applyAlignment="1">
      <alignment horizontal="center" vertical="center"/>
    </xf>
    <xf numFmtId="0" fontId="4" fillId="0" borderId="0" xfId="8" applyFont="1"/>
    <xf numFmtId="167" fontId="15" fillId="0" borderId="0" xfId="8" applyNumberFormat="1" applyFont="1" applyAlignment="1">
      <alignment horizontal="left"/>
    </xf>
    <xf numFmtId="0" fontId="12" fillId="0" borderId="0" xfId="8" applyFont="1" applyAlignment="1">
      <alignment wrapText="1"/>
    </xf>
    <xf numFmtId="0" fontId="13" fillId="0" borderId="0" xfId="8" applyFont="1" applyAlignment="1">
      <alignment wrapText="1"/>
    </xf>
    <xf numFmtId="0" fontId="12" fillId="0" borderId="0" xfId="8" applyFont="1"/>
    <xf numFmtId="0" fontId="12" fillId="0" borderId="0" xfId="0" applyFont="1" applyAlignment="1">
      <alignment wrapText="1"/>
    </xf>
    <xf numFmtId="0" fontId="1" fillId="4" borderId="16" xfId="7" applyFill="1" applyBorder="1" applyAlignment="1">
      <alignment horizontal="center"/>
    </xf>
    <xf numFmtId="0" fontId="1" fillId="2" borderId="16" xfId="7" applyFill="1" applyBorder="1" applyAlignment="1">
      <alignment horizontal="center"/>
    </xf>
    <xf numFmtId="0" fontId="1" fillId="0" borderId="0" xfId="7" applyAlignment="1">
      <alignment vertical="center"/>
    </xf>
    <xf numFmtId="0" fontId="0" fillId="0" borderId="0" xfId="0" applyAlignment="1">
      <alignment horizontal="center"/>
    </xf>
    <xf numFmtId="0" fontId="4" fillId="4" borderId="16" xfId="7" applyFont="1" applyFill="1" applyBorder="1" applyAlignment="1">
      <alignment vertical="center" wrapText="1"/>
    </xf>
    <xf numFmtId="0" fontId="4" fillId="4" borderId="38" xfId="7" applyFont="1" applyFill="1" applyBorder="1" applyAlignment="1">
      <alignment vertical="center" wrapText="1"/>
    </xf>
    <xf numFmtId="2" fontId="4" fillId="4" borderId="47" xfId="0" applyNumberFormat="1" applyFont="1" applyFill="1" applyBorder="1" applyAlignment="1">
      <alignment horizontal="center" vertical="center" wrapText="1"/>
    </xf>
    <xf numFmtId="2" fontId="4" fillId="4" borderId="48" xfId="0" applyNumberFormat="1" applyFont="1" applyFill="1" applyBorder="1" applyAlignment="1">
      <alignment horizontal="center" vertical="center" wrapText="1"/>
    </xf>
    <xf numFmtId="164" fontId="4" fillId="4" borderId="47" xfId="2" applyFont="1" applyFill="1" applyBorder="1" applyAlignment="1">
      <alignment horizontal="center" vertical="center" wrapText="1"/>
    </xf>
    <xf numFmtId="164" fontId="4" fillId="4" borderId="48" xfId="2" applyFont="1" applyFill="1" applyBorder="1" applyAlignment="1">
      <alignment horizontal="center" vertical="center" wrapText="1"/>
    </xf>
    <xf numFmtId="0" fontId="1" fillId="5" borderId="16" xfId="7" applyFill="1" applyBorder="1" applyAlignment="1">
      <alignment horizontal="center" wrapText="1"/>
    </xf>
    <xf numFmtId="0" fontId="0" fillId="0" borderId="16" xfId="0" applyBorder="1" applyAlignment="1">
      <alignment horizontal="center" wrapText="1"/>
    </xf>
    <xf numFmtId="0" fontId="1" fillId="0" borderId="38" xfId="0" applyFont="1" applyBorder="1" applyAlignment="1">
      <alignment horizontal="left" wrapText="1"/>
    </xf>
    <xf numFmtId="0" fontId="0" fillId="0" borderId="38" xfId="0" applyBorder="1" applyAlignment="1">
      <alignment wrapText="1"/>
    </xf>
    <xf numFmtId="0" fontId="0" fillId="0" borderId="31" xfId="0" applyBorder="1" applyAlignment="1">
      <alignment wrapText="1"/>
    </xf>
    <xf numFmtId="0" fontId="1" fillId="0" borderId="0" xfId="7" applyAlignment="1">
      <alignment vertical="center"/>
    </xf>
    <xf numFmtId="15" fontId="13" fillId="0" borderId="0" xfId="8" applyNumberFormat="1" applyFont="1" applyAlignment="1">
      <alignment horizontal="left"/>
    </xf>
  </cellXfs>
  <cellStyles count="9">
    <cellStyle name="Comma" xfId="1" builtinId="3"/>
    <cellStyle name="Dezimal 2" xfId="2" xr:uid="{00000000-0005-0000-0000-000001000000}"/>
    <cellStyle name="Hyperlink" xfId="3" builtinId="8"/>
    <cellStyle name="Normal" xfId="0" builtinId="0"/>
    <cellStyle name="Normal_SEER-HSPF calculation example 35class model" xfId="4" xr:uid="{00000000-0005-0000-0000-000004000000}"/>
    <cellStyle name="Percent" xfId="5" builtinId="5"/>
    <cellStyle name="Prozent 2" xfId="6" xr:uid="{00000000-0005-0000-0000-000006000000}"/>
    <cellStyle name="Standard 2" xfId="7" xr:uid="{00000000-0005-0000-0000-000007000000}"/>
    <cellStyle name="Standard 3"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76200</xdr:colOff>
      <xdr:row>2</xdr:row>
      <xdr:rowOff>0</xdr:rowOff>
    </xdr:from>
    <xdr:to>
      <xdr:col>7</xdr:col>
      <xdr:colOff>990600</xdr:colOff>
      <xdr:row>3</xdr:row>
      <xdr:rowOff>0</xdr:rowOff>
    </xdr:to>
    <xdr:sp macro="" textlink="">
      <xdr:nvSpPr>
        <xdr:cNvPr id="2" name="Line Callout 1 1">
          <a:extLst>
            <a:ext uri="{FF2B5EF4-FFF2-40B4-BE49-F238E27FC236}">
              <a16:creationId xmlns:a16="http://schemas.microsoft.com/office/drawing/2014/main" id="{00000000-0008-0000-0000-000002000000}"/>
            </a:ext>
          </a:extLst>
        </xdr:cNvPr>
        <xdr:cNvSpPr/>
      </xdr:nvSpPr>
      <xdr:spPr>
        <a:xfrm>
          <a:off x="3838575" y="371475"/>
          <a:ext cx="3829050" cy="381000"/>
        </a:xfrm>
        <a:prstGeom prst="borderCallout1">
          <a:avLst>
            <a:gd name="adj1" fmla="val 50892"/>
            <a:gd name="adj2" fmla="val 189"/>
            <a:gd name="adj3" fmla="val 204501"/>
            <a:gd name="adj4" fmla="val -10547"/>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Arial" pitchFamily="34" charset="0"/>
              <a:ea typeface="+mn-ea"/>
              <a:cs typeface="Arial" pitchFamily="34" charset="0"/>
            </a:rPr>
            <a:t>DC = declared cooling capacity at temperatures A, B, C and D</a:t>
          </a:r>
        </a:p>
      </xdr:txBody>
    </xdr:sp>
    <xdr:clientData/>
  </xdr:twoCellAnchor>
  <xdr:twoCellAnchor>
    <xdr:from>
      <xdr:col>0</xdr:col>
      <xdr:colOff>434340</xdr:colOff>
      <xdr:row>11</xdr:row>
      <xdr:rowOff>60959</xdr:rowOff>
    </xdr:from>
    <xdr:to>
      <xdr:col>4</xdr:col>
      <xdr:colOff>504825</xdr:colOff>
      <xdr:row>12</xdr:row>
      <xdr:rowOff>304800</xdr:rowOff>
    </xdr:to>
    <xdr:sp macro="" textlink="">
      <xdr:nvSpPr>
        <xdr:cNvPr id="3" name="Line Callout 1 2">
          <a:extLst>
            <a:ext uri="{FF2B5EF4-FFF2-40B4-BE49-F238E27FC236}">
              <a16:creationId xmlns:a16="http://schemas.microsoft.com/office/drawing/2014/main" id="{00000000-0008-0000-0000-000003000000}"/>
            </a:ext>
          </a:extLst>
        </xdr:cNvPr>
        <xdr:cNvSpPr/>
      </xdr:nvSpPr>
      <xdr:spPr>
        <a:xfrm>
          <a:off x="434340" y="2423159"/>
          <a:ext cx="3947160" cy="681991"/>
        </a:xfrm>
        <a:prstGeom prst="borderCallout1">
          <a:avLst>
            <a:gd name="adj1" fmla="val -13457"/>
            <a:gd name="adj2" fmla="val -3102"/>
            <a:gd name="adj3" fmla="val 37500"/>
            <a:gd name="adj4" fmla="val 291"/>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b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mn-lt"/>
              <a:ea typeface="+mn-ea"/>
              <a:cs typeface="+mn-cs"/>
            </a:rPr>
            <a:t>Please consider: Selection of COPA,  COPB &amp; COPC depends on different ambient temp conditions, load profile.  Application temperature =10.0°C db +/- 5% &amp; 80% Humidity +/-5%</a:t>
          </a:r>
        </a:p>
        <a:p>
          <a:pPr marL="0" marR="0" indent="0" algn="l" defTabSz="914400" eaLnBrk="1" fontAlgn="auto" latinLnBrk="0" hangingPunct="1">
            <a:lnSpc>
              <a:spcPts val="1000"/>
            </a:lnSpc>
            <a:spcBef>
              <a:spcPts val="0"/>
            </a:spcBef>
            <a:spcAft>
              <a:spcPts val="0"/>
            </a:spcAft>
            <a:buClrTx/>
            <a:buSzTx/>
            <a:buFontTx/>
            <a:buNone/>
            <a:tabLst/>
            <a:defRPr/>
          </a:pPr>
          <a:endParaRPr lang="en-US" sz="1000">
            <a:solidFill>
              <a:sysClr val="windowText" lastClr="000000"/>
            </a:solidFill>
            <a:effectLst/>
          </a:endParaRPr>
        </a:p>
        <a:p>
          <a:pPr algn="l">
            <a:lnSpc>
              <a:spcPts val="1000"/>
            </a:lnSpc>
          </a:pPr>
          <a:endParaRPr lang="en-US" sz="1000">
            <a:solidFill>
              <a:sysClr val="windowText" lastClr="000000"/>
            </a:solidFill>
          </a:endParaRPr>
        </a:p>
      </xdr:txBody>
    </xdr:sp>
    <xdr:clientData/>
  </xdr:twoCellAnchor>
  <xdr:twoCellAnchor>
    <xdr:from>
      <xdr:col>6</xdr:col>
      <xdr:colOff>609600</xdr:colOff>
      <xdr:row>11</xdr:row>
      <xdr:rowOff>47625</xdr:rowOff>
    </xdr:from>
    <xdr:to>
      <xdr:col>9</xdr:col>
      <xdr:colOff>19050</xdr:colOff>
      <xdr:row>12</xdr:row>
      <xdr:rowOff>314325</xdr:rowOff>
    </xdr:to>
    <xdr:sp macro="" textlink="">
      <xdr:nvSpPr>
        <xdr:cNvPr id="4" name="Line Callout 1 3">
          <a:extLst>
            <a:ext uri="{FF2B5EF4-FFF2-40B4-BE49-F238E27FC236}">
              <a16:creationId xmlns:a16="http://schemas.microsoft.com/office/drawing/2014/main" id="{00000000-0008-0000-0000-000004000000}"/>
            </a:ext>
          </a:extLst>
        </xdr:cNvPr>
        <xdr:cNvSpPr/>
      </xdr:nvSpPr>
      <xdr:spPr>
        <a:xfrm>
          <a:off x="6276975" y="2381250"/>
          <a:ext cx="3124200" cy="704850"/>
        </a:xfrm>
        <a:prstGeom prst="borderCallout1">
          <a:avLst>
            <a:gd name="adj1" fmla="val -21238"/>
            <a:gd name="adj2" fmla="val -3574"/>
            <a:gd name="adj3" fmla="val 37500"/>
            <a:gd name="adj4" fmla="val 291"/>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lang="en-US" sz="1000">
              <a:solidFill>
                <a:sysClr val="windowText" lastClr="000000"/>
              </a:solidFill>
              <a:effectLst/>
              <a:latin typeface="+mn-lt"/>
              <a:ea typeface="+mn-ea"/>
              <a:cs typeface="+mn-cs"/>
            </a:rPr>
            <a:t>Ratio between cooling demand and  declared capacity (CR=1, in case of a continuous capacity adjustment)</a:t>
          </a:r>
          <a:endParaRPr lang="en-US" sz="1000">
            <a:solidFill>
              <a:sysClr val="windowText" lastClr="000000"/>
            </a:solidFill>
          </a:endParaRPr>
        </a:p>
      </xdr:txBody>
    </xdr:sp>
    <xdr:clientData/>
  </xdr:twoCellAnchor>
  <xdr:twoCellAnchor>
    <xdr:from>
      <xdr:col>7</xdr:col>
      <xdr:colOff>1219200</xdr:colOff>
      <xdr:row>2</xdr:row>
      <xdr:rowOff>0</xdr:rowOff>
    </xdr:from>
    <xdr:to>
      <xdr:col>12</xdr:col>
      <xdr:colOff>190500</xdr:colOff>
      <xdr:row>3</xdr:row>
      <xdr:rowOff>38100</xdr:rowOff>
    </xdr:to>
    <xdr:sp macro="" textlink="">
      <xdr:nvSpPr>
        <xdr:cNvPr id="8" name="Line Callout 1 1">
          <a:extLst>
            <a:ext uri="{FF2B5EF4-FFF2-40B4-BE49-F238E27FC236}">
              <a16:creationId xmlns:a16="http://schemas.microsoft.com/office/drawing/2014/main" id="{00000000-0008-0000-0000-000008000000}"/>
            </a:ext>
          </a:extLst>
        </xdr:cNvPr>
        <xdr:cNvSpPr/>
      </xdr:nvSpPr>
      <xdr:spPr>
        <a:xfrm>
          <a:off x="7896225" y="371475"/>
          <a:ext cx="3505200" cy="419100"/>
        </a:xfrm>
        <a:prstGeom prst="borderCallout1">
          <a:avLst>
            <a:gd name="adj1" fmla="val 50892"/>
            <a:gd name="adj2" fmla="val 189"/>
            <a:gd name="adj3" fmla="val 51320"/>
            <a:gd name="adj4" fmla="val -6610"/>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00">
              <a:solidFill>
                <a:schemeClr val="tx1"/>
              </a:solidFill>
              <a:latin typeface="Arial" pitchFamily="34" charset="0"/>
              <a:cs typeface="Arial" pitchFamily="34" charset="0"/>
            </a:rPr>
            <a:t>DC at rating points B, C</a:t>
          </a:r>
          <a:r>
            <a:rPr lang="en-US" sz="1000" baseline="0">
              <a:solidFill>
                <a:schemeClr val="tx1"/>
              </a:solidFill>
              <a:latin typeface="Arial" pitchFamily="34" charset="0"/>
              <a:cs typeface="Arial" pitchFamily="34" charset="0"/>
            </a:rPr>
            <a:t> and D shall not be lower than 97%</a:t>
          </a:r>
        </a:p>
        <a:p>
          <a:pPr algn="l"/>
          <a:r>
            <a:rPr lang="en-US" sz="1000" baseline="0">
              <a:solidFill>
                <a:schemeClr val="tx1"/>
              </a:solidFill>
              <a:latin typeface="Arial" pitchFamily="34" charset="0"/>
              <a:cs typeface="Arial" pitchFamily="34" charset="0"/>
            </a:rPr>
            <a:t>of the cooling demand (P</a:t>
          </a:r>
          <a:r>
            <a:rPr lang="en-US" sz="1000" baseline="-25000">
              <a:solidFill>
                <a:schemeClr val="tx1"/>
              </a:solidFill>
              <a:latin typeface="Arial" pitchFamily="34" charset="0"/>
              <a:cs typeface="Arial" pitchFamily="34" charset="0"/>
            </a:rPr>
            <a:t>R</a:t>
          </a:r>
          <a:r>
            <a:rPr lang="en-US" sz="1000" baseline="0">
              <a:solidFill>
                <a:schemeClr val="tx1"/>
              </a:solidFill>
              <a:latin typeface="Arial" pitchFamily="34" charset="0"/>
              <a:cs typeface="Arial" pitchFamily="34" charset="0"/>
            </a:rPr>
            <a:t>) -- CR &lt; 1.03 </a:t>
          </a:r>
          <a:r>
            <a:rPr lang="en-US" sz="1000">
              <a:solidFill>
                <a:schemeClr val="tx1"/>
              </a:solidFill>
              <a:latin typeface="Arial" pitchFamily="34" charset="0"/>
              <a:cs typeface="Arial" pitchFamily="34" charset="0"/>
            </a:rPr>
            <a:t> </a:t>
          </a:r>
        </a:p>
        <a:p>
          <a:pPr algn="l"/>
          <a:endParaRPr lang="en-US" sz="1000">
            <a:solidFill>
              <a:schemeClr val="tx1"/>
            </a:solidFill>
            <a:latin typeface="Arial" pitchFamily="34" charset="0"/>
            <a:cs typeface="Arial" pitchFamily="34" charset="0"/>
          </a:endParaRPr>
        </a:p>
      </xdr:txBody>
    </xdr:sp>
    <xdr:clientData/>
  </xdr:twoCellAnchor>
  <xdr:twoCellAnchor>
    <xdr:from>
      <xdr:col>10</xdr:col>
      <xdr:colOff>0</xdr:colOff>
      <xdr:row>16</xdr:row>
      <xdr:rowOff>85725</xdr:rowOff>
    </xdr:from>
    <xdr:to>
      <xdr:col>17</xdr:col>
      <xdr:colOff>257175</xdr:colOff>
      <xdr:row>20</xdr:row>
      <xdr:rowOff>9525</xdr:rowOff>
    </xdr:to>
    <xdr:grpSp>
      <xdr:nvGrpSpPr>
        <xdr:cNvPr id="1040" name="Gruppieren 6">
          <a:extLst>
            <a:ext uri="{FF2B5EF4-FFF2-40B4-BE49-F238E27FC236}">
              <a16:creationId xmlns:a16="http://schemas.microsoft.com/office/drawing/2014/main" id="{00000000-0008-0000-0000-000010040000}"/>
            </a:ext>
          </a:extLst>
        </xdr:cNvPr>
        <xdr:cNvGrpSpPr>
          <a:grpSpLocks/>
        </xdr:cNvGrpSpPr>
      </xdr:nvGrpSpPr>
      <xdr:grpSpPr bwMode="auto">
        <a:xfrm>
          <a:off x="10687050" y="3971925"/>
          <a:ext cx="4810125" cy="609600"/>
          <a:chOff x="1547664" y="3429000"/>
          <a:chExt cx="4666074" cy="576086"/>
        </a:xfrm>
      </xdr:grpSpPr>
      <xdr:pic>
        <xdr:nvPicPr>
          <xdr:cNvPr id="1041" name="Picture 2">
            <a:extLst>
              <a:ext uri="{FF2B5EF4-FFF2-40B4-BE49-F238E27FC236}">
                <a16:creationId xmlns:a16="http://schemas.microsoft.com/office/drawing/2014/main" id="{00000000-0008-0000-0000-000011040000}"/>
              </a:ext>
            </a:extLst>
          </xdr:cNvPr>
          <xdr:cNvPicPr>
            <a:picLocks noChangeAspect="1" noChangeArrowheads="1"/>
          </xdr:cNvPicPr>
        </xdr:nvPicPr>
        <xdr:blipFill>
          <a:blip xmlns:r="http://schemas.openxmlformats.org/officeDocument/2006/relationships" r:embed="rId1"/>
          <a:srcRect l="16731" t="45866" r="51376" b="47639"/>
          <a:stretch>
            <a:fillRect/>
          </a:stretch>
        </xdr:blipFill>
        <xdr:spPr bwMode="auto">
          <a:xfrm>
            <a:off x="1547664" y="3429000"/>
            <a:ext cx="4666074" cy="576086"/>
          </a:xfrm>
          <a:prstGeom prst="rect">
            <a:avLst/>
          </a:prstGeom>
          <a:noFill/>
          <a:ln w="9525">
            <a:solidFill>
              <a:srgbClr val="000000"/>
            </a:solidFill>
            <a:miter lim="800000"/>
            <a:headEnd/>
            <a:tailEnd/>
          </a:ln>
        </xdr:spPr>
      </xdr:pic>
      <xdr:sp macro="" textlink="">
        <xdr:nvSpPr>
          <xdr:cNvPr id="10" name="Textfeld 8">
            <a:extLst>
              <a:ext uri="{FF2B5EF4-FFF2-40B4-BE49-F238E27FC236}">
                <a16:creationId xmlns:a16="http://schemas.microsoft.com/office/drawing/2014/main" id="{00000000-0008-0000-0000-00000A000000}"/>
              </a:ext>
            </a:extLst>
          </xdr:cNvPr>
          <xdr:cNvSpPr txBox="1"/>
        </xdr:nvSpPr>
        <xdr:spPr bwMode="white">
          <a:xfrm>
            <a:off x="1623845" y="3496210"/>
            <a:ext cx="523743" cy="403260"/>
          </a:xfrm>
          <a:prstGeom prst="rect">
            <a:avLst/>
          </a:prstGeom>
          <a:solidFill>
            <a:schemeClr val="bg1"/>
          </a:solidFill>
        </xdr:spPr>
        <xdr:txBody>
          <a:bodyPr wrap="square" rIns="0"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DE" sz="2000"/>
              <a:t>COP</a:t>
            </a:r>
          </a:p>
        </xdr:txBody>
      </xdr:sp>
      <xdr:sp macro="" textlink="">
        <xdr:nvSpPr>
          <xdr:cNvPr id="11" name="Textfeld 9">
            <a:extLst>
              <a:ext uri="{FF2B5EF4-FFF2-40B4-BE49-F238E27FC236}">
                <a16:creationId xmlns:a16="http://schemas.microsoft.com/office/drawing/2014/main" id="{00000000-0008-0000-0000-00000B000000}"/>
              </a:ext>
            </a:extLst>
          </xdr:cNvPr>
          <xdr:cNvSpPr txBox="1"/>
        </xdr:nvSpPr>
        <xdr:spPr bwMode="white">
          <a:xfrm>
            <a:off x="3252209" y="3496210"/>
            <a:ext cx="523743" cy="403260"/>
          </a:xfrm>
          <a:prstGeom prst="rect">
            <a:avLst/>
          </a:prstGeom>
          <a:solidFill>
            <a:schemeClr val="bg1"/>
          </a:solidFill>
        </xdr:spPr>
        <xdr:txBody>
          <a:bodyPr wrap="square" rIns="0"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DE" sz="2000"/>
              <a:t>COP</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76200</xdr:colOff>
      <xdr:row>2</xdr:row>
      <xdr:rowOff>19050</xdr:rowOff>
    </xdr:from>
    <xdr:to>
      <xdr:col>7</xdr:col>
      <xdr:colOff>1381125</xdr:colOff>
      <xdr:row>3</xdr:row>
      <xdr:rowOff>0</xdr:rowOff>
    </xdr:to>
    <xdr:sp macro="" textlink="">
      <xdr:nvSpPr>
        <xdr:cNvPr id="2" name="Line Callout 1 1">
          <a:extLst>
            <a:ext uri="{FF2B5EF4-FFF2-40B4-BE49-F238E27FC236}">
              <a16:creationId xmlns:a16="http://schemas.microsoft.com/office/drawing/2014/main" id="{00000000-0008-0000-0100-000002000000}"/>
            </a:ext>
          </a:extLst>
        </xdr:cNvPr>
        <xdr:cNvSpPr/>
      </xdr:nvSpPr>
      <xdr:spPr>
        <a:xfrm>
          <a:off x="3838575" y="390525"/>
          <a:ext cx="4067175" cy="361950"/>
        </a:xfrm>
        <a:prstGeom prst="borderCallout1">
          <a:avLst>
            <a:gd name="adj1" fmla="val 50892"/>
            <a:gd name="adj2" fmla="val 189"/>
            <a:gd name="adj3" fmla="val 210606"/>
            <a:gd name="adj4" fmla="val -9201"/>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00" b="0">
              <a:solidFill>
                <a:sysClr val="windowText" lastClr="000000"/>
              </a:solidFill>
              <a:latin typeface="Arial" pitchFamily="34" charset="0"/>
              <a:cs typeface="Arial" pitchFamily="34" charset="0"/>
            </a:rPr>
            <a:t>DC = declared cooling capacity at temperatures A, B, C and D</a:t>
          </a:r>
        </a:p>
      </xdr:txBody>
    </xdr:sp>
    <xdr:clientData/>
  </xdr:twoCellAnchor>
  <xdr:twoCellAnchor>
    <xdr:from>
      <xdr:col>1</xdr:col>
      <xdr:colOff>11429</xdr:colOff>
      <xdr:row>11</xdr:row>
      <xdr:rowOff>53341</xdr:rowOff>
    </xdr:from>
    <xdr:to>
      <xdr:col>3</xdr:col>
      <xdr:colOff>352424</xdr:colOff>
      <xdr:row>12</xdr:row>
      <xdr:rowOff>304801</xdr:rowOff>
    </xdr:to>
    <xdr:sp macro="" textlink="">
      <xdr:nvSpPr>
        <xdr:cNvPr id="3" name="Line Callout 1 2">
          <a:extLst>
            <a:ext uri="{FF2B5EF4-FFF2-40B4-BE49-F238E27FC236}">
              <a16:creationId xmlns:a16="http://schemas.microsoft.com/office/drawing/2014/main" id="{00000000-0008-0000-0100-000003000000}"/>
            </a:ext>
          </a:extLst>
        </xdr:cNvPr>
        <xdr:cNvSpPr/>
      </xdr:nvSpPr>
      <xdr:spPr>
        <a:xfrm>
          <a:off x="487679" y="2415541"/>
          <a:ext cx="2855595" cy="689610"/>
        </a:xfrm>
        <a:prstGeom prst="borderCallout1">
          <a:avLst>
            <a:gd name="adj1" fmla="val -13457"/>
            <a:gd name="adj2" fmla="val -5704"/>
            <a:gd name="adj3" fmla="val 37500"/>
            <a:gd name="adj4" fmla="val 291"/>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eaLnBrk="1" fontAlgn="auto" latinLnBrk="0" hangingPunct="1">
            <a:lnSpc>
              <a:spcPts val="1000"/>
            </a:lnSpc>
            <a:spcBef>
              <a:spcPts val="0"/>
            </a:spcBef>
            <a:spcAft>
              <a:spcPts val="0"/>
            </a:spcAft>
            <a:buClrTx/>
            <a:buSzTx/>
            <a:buFontTx/>
            <a:buNone/>
            <a:tabLst/>
            <a:defRPr/>
          </a:pPr>
          <a:r>
            <a:rPr lang="en-US" sz="1000" b="0">
              <a:solidFill>
                <a:sysClr val="windowText" lastClr="000000"/>
              </a:solidFill>
              <a:effectLst/>
              <a:latin typeface="+mn-lt"/>
              <a:ea typeface="+mn-ea"/>
              <a:cs typeface="+mn-cs"/>
            </a:rPr>
            <a:t>Please consider: Selection of COPA,  COPB &amp; COPC depends on different ambient temp conditions, load profile.  Application temperature =10.0°C db +/- 5% &amp; 80% Humidity +/-5%</a:t>
          </a:r>
        </a:p>
        <a:p>
          <a:pPr algn="l">
            <a:lnSpc>
              <a:spcPts val="1000"/>
            </a:lnSpc>
          </a:pPr>
          <a:endParaRPr lang="en-US" sz="1000">
            <a:solidFill>
              <a:sysClr val="windowText" lastClr="000000"/>
            </a:solidFill>
          </a:endParaRPr>
        </a:p>
      </xdr:txBody>
    </xdr:sp>
    <xdr:clientData/>
  </xdr:twoCellAnchor>
  <xdr:twoCellAnchor>
    <xdr:from>
      <xdr:col>9</xdr:col>
      <xdr:colOff>114300</xdr:colOff>
      <xdr:row>13</xdr:row>
      <xdr:rowOff>9526</xdr:rowOff>
    </xdr:from>
    <xdr:to>
      <xdr:col>15</xdr:col>
      <xdr:colOff>38100</xdr:colOff>
      <xdr:row>14</xdr:row>
      <xdr:rowOff>133351</xdr:rowOff>
    </xdr:to>
    <xdr:sp macro="" textlink="">
      <xdr:nvSpPr>
        <xdr:cNvPr id="4" name="Line Callout 1 3">
          <a:extLst>
            <a:ext uri="{FF2B5EF4-FFF2-40B4-BE49-F238E27FC236}">
              <a16:creationId xmlns:a16="http://schemas.microsoft.com/office/drawing/2014/main" id="{00000000-0008-0000-0100-000004000000}"/>
            </a:ext>
          </a:extLst>
        </xdr:cNvPr>
        <xdr:cNvSpPr/>
      </xdr:nvSpPr>
      <xdr:spPr>
        <a:xfrm>
          <a:off x="9105900" y="3124201"/>
          <a:ext cx="5210175" cy="457200"/>
        </a:xfrm>
        <a:prstGeom prst="borderCallout1">
          <a:avLst>
            <a:gd name="adj1" fmla="val -200585"/>
            <a:gd name="adj2" fmla="val -4235"/>
            <a:gd name="adj3" fmla="val 34903"/>
            <a:gd name="adj4" fmla="val -227"/>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lang="en-US" sz="1000">
              <a:solidFill>
                <a:sysClr val="windowText" lastClr="000000"/>
              </a:solidFill>
              <a:effectLst/>
              <a:latin typeface="+mn-lt"/>
              <a:ea typeface="+mn-ea"/>
              <a:cs typeface="+mn-cs"/>
            </a:rPr>
            <a:t>Ratio between cooling demand and  declared capacity (CR=1, in case of a continuous capacity adjustment)</a:t>
          </a:r>
          <a:endParaRPr lang="en-US" sz="1000">
            <a:solidFill>
              <a:sysClr val="windowText" lastClr="000000"/>
            </a:solidFill>
          </a:endParaRPr>
        </a:p>
      </xdr:txBody>
    </xdr:sp>
    <xdr:clientData/>
  </xdr:twoCellAnchor>
  <xdr:twoCellAnchor>
    <xdr:from>
      <xdr:col>3</xdr:col>
      <xdr:colOff>838200</xdr:colOff>
      <xdr:row>11</xdr:row>
      <xdr:rowOff>47625</xdr:rowOff>
    </xdr:from>
    <xdr:to>
      <xdr:col>5</xdr:col>
      <xdr:colOff>762000</xdr:colOff>
      <xdr:row>12</xdr:row>
      <xdr:rowOff>295275</xdr:rowOff>
    </xdr:to>
    <xdr:sp macro="" textlink="">
      <xdr:nvSpPr>
        <xdr:cNvPr id="5" name="Line Callout 1 2">
          <a:extLst>
            <a:ext uri="{FF2B5EF4-FFF2-40B4-BE49-F238E27FC236}">
              <a16:creationId xmlns:a16="http://schemas.microsoft.com/office/drawing/2014/main" id="{00000000-0008-0000-0100-000005000000}"/>
            </a:ext>
          </a:extLst>
        </xdr:cNvPr>
        <xdr:cNvSpPr/>
      </xdr:nvSpPr>
      <xdr:spPr>
        <a:xfrm>
          <a:off x="3743325" y="2381250"/>
          <a:ext cx="1781175" cy="685800"/>
        </a:xfrm>
        <a:prstGeom prst="borderCallout1">
          <a:avLst>
            <a:gd name="adj1" fmla="val -16442"/>
            <a:gd name="adj2" fmla="val -7915"/>
            <a:gd name="adj3" fmla="val 37500"/>
            <a:gd name="adj4" fmla="val 291"/>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eaLnBrk="1" fontAlgn="auto" latinLnBrk="0" hangingPunct="1">
            <a:lnSpc>
              <a:spcPts val="1000"/>
            </a:lnSpc>
            <a:spcBef>
              <a:spcPts val="0"/>
            </a:spcBef>
            <a:spcAft>
              <a:spcPts val="0"/>
            </a:spcAft>
            <a:buClrTx/>
            <a:buSzTx/>
            <a:buFontTx/>
            <a:buNone/>
            <a:tabLst/>
            <a:defRPr/>
          </a:pPr>
          <a:r>
            <a:rPr lang="en-US" sz="1000">
              <a:solidFill>
                <a:sysClr val="windowText" lastClr="000000"/>
              </a:solidFill>
              <a:effectLst/>
              <a:latin typeface="+mn-lt"/>
              <a:ea typeface="+mn-ea"/>
              <a:cs typeface="+mn-cs"/>
            </a:rPr>
            <a:t>Measured or</a:t>
          </a:r>
          <a:r>
            <a:rPr lang="en-US" sz="1000" baseline="0">
              <a:solidFill>
                <a:sysClr val="windowText" lastClr="000000"/>
              </a:solidFill>
              <a:effectLst/>
              <a:latin typeface="+mn-lt"/>
              <a:ea typeface="+mn-ea"/>
              <a:cs typeface="+mn-cs"/>
            </a:rPr>
            <a:t> calculated cooling c</a:t>
          </a:r>
          <a:r>
            <a:rPr lang="en-US" sz="1000">
              <a:solidFill>
                <a:sysClr val="windowText" lastClr="000000"/>
              </a:solidFill>
              <a:effectLst/>
              <a:latin typeface="+mn-lt"/>
              <a:ea typeface="+mn-ea"/>
              <a:cs typeface="+mn-cs"/>
            </a:rPr>
            <a:t>apacity </a:t>
          </a:r>
          <a:r>
            <a:rPr lang="en-US" sz="1000" u="sng">
              <a:solidFill>
                <a:sysClr val="windowText" lastClr="000000"/>
              </a:solidFill>
              <a:effectLst/>
              <a:latin typeface="+mn-lt"/>
              <a:ea typeface="+mn-ea"/>
              <a:cs typeface="+mn-cs"/>
            </a:rPr>
            <a:t>equal </a:t>
          </a:r>
          <a:r>
            <a:rPr lang="en-US" sz="1000" u="sng" baseline="0">
              <a:solidFill>
                <a:sysClr val="windowText" lastClr="000000"/>
              </a:solidFill>
              <a:effectLst/>
              <a:latin typeface="+mn-lt"/>
              <a:ea typeface="+mn-ea"/>
              <a:cs typeface="+mn-cs"/>
            </a:rPr>
            <a:t>or above</a:t>
          </a:r>
          <a:r>
            <a:rPr lang="en-US" sz="1000" baseline="0">
              <a:solidFill>
                <a:sysClr val="windowText" lastClr="000000"/>
              </a:solidFill>
              <a:effectLst/>
              <a:latin typeface="+mn-lt"/>
              <a:ea typeface="+mn-ea"/>
              <a:cs typeface="+mn-cs"/>
            </a:rPr>
            <a:t> cooling demand</a:t>
          </a:r>
          <a:endParaRPr lang="en-US" sz="1000">
            <a:solidFill>
              <a:sysClr val="windowText" lastClr="000000"/>
            </a:solidFill>
            <a:effectLst/>
          </a:endParaRPr>
        </a:p>
        <a:p>
          <a:pPr algn="l">
            <a:lnSpc>
              <a:spcPts val="1000"/>
            </a:lnSpc>
          </a:pPr>
          <a:endParaRPr lang="en-US" sz="1000">
            <a:solidFill>
              <a:sysClr val="windowText" lastClr="000000"/>
            </a:solidFill>
          </a:endParaRPr>
        </a:p>
      </xdr:txBody>
    </xdr:sp>
    <xdr:clientData/>
  </xdr:twoCellAnchor>
  <xdr:twoCellAnchor>
    <xdr:from>
      <xdr:col>6</xdr:col>
      <xdr:colOff>76200</xdr:colOff>
      <xdr:row>11</xdr:row>
      <xdr:rowOff>38101</xdr:rowOff>
    </xdr:from>
    <xdr:to>
      <xdr:col>8</xdr:col>
      <xdr:colOff>695325</xdr:colOff>
      <xdr:row>12</xdr:row>
      <xdr:rowOff>314325</xdr:rowOff>
    </xdr:to>
    <xdr:sp macro="" textlink="">
      <xdr:nvSpPr>
        <xdr:cNvPr id="6" name="Line Callout 1 2">
          <a:extLst>
            <a:ext uri="{FF2B5EF4-FFF2-40B4-BE49-F238E27FC236}">
              <a16:creationId xmlns:a16="http://schemas.microsoft.com/office/drawing/2014/main" id="{00000000-0008-0000-0100-000006000000}"/>
            </a:ext>
          </a:extLst>
        </xdr:cNvPr>
        <xdr:cNvSpPr/>
      </xdr:nvSpPr>
      <xdr:spPr>
        <a:xfrm>
          <a:off x="5743575" y="2371726"/>
          <a:ext cx="3190875" cy="714374"/>
        </a:xfrm>
        <a:prstGeom prst="borderCallout1">
          <a:avLst>
            <a:gd name="adj1" fmla="val -17404"/>
            <a:gd name="adj2" fmla="val -5438"/>
            <a:gd name="adj3" fmla="val 37500"/>
            <a:gd name="adj4" fmla="val 291"/>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bIns="0" rtlCol="0" anchor="t"/>
        <a:lstStyle/>
        <a:p>
          <a:pPr marL="0" marR="0" indent="0" algn="l" defTabSz="914400" eaLnBrk="1" fontAlgn="auto" latinLnBrk="0" hangingPunct="1">
            <a:lnSpc>
              <a:spcPts val="1000"/>
            </a:lnSpc>
            <a:spcBef>
              <a:spcPts val="0"/>
            </a:spcBef>
            <a:spcAft>
              <a:spcPts val="0"/>
            </a:spcAft>
            <a:buClrTx/>
            <a:buSzTx/>
            <a:buFontTx/>
            <a:buNone/>
            <a:tabLst/>
            <a:defRPr/>
          </a:pPr>
          <a:r>
            <a:rPr lang="en-US" sz="1000" b="0">
              <a:solidFill>
                <a:sysClr val="windowText" lastClr="000000"/>
              </a:solidFill>
              <a:effectLst/>
              <a:latin typeface="+mn-lt"/>
              <a:ea typeface="+mn-ea"/>
              <a:cs typeface="+mn-cs"/>
            </a:rPr>
            <a:t>Measured or calculated</a:t>
          </a:r>
          <a:r>
            <a:rPr lang="en-US" sz="1000" b="0" baseline="0">
              <a:solidFill>
                <a:sysClr val="windowText" lastClr="000000"/>
              </a:solidFill>
              <a:effectLst/>
              <a:latin typeface="+mn-lt"/>
              <a:ea typeface="+mn-ea"/>
              <a:cs typeface="+mn-cs"/>
            </a:rPr>
            <a:t> part load </a:t>
          </a:r>
          <a:r>
            <a:rPr lang="en-US" sz="1000" b="0">
              <a:solidFill>
                <a:sysClr val="windowText" lastClr="000000"/>
              </a:solidFill>
              <a:effectLst/>
              <a:latin typeface="+mn-lt"/>
              <a:ea typeface="+mn-ea"/>
              <a:cs typeface="+mn-cs"/>
            </a:rPr>
            <a:t>capacity</a:t>
          </a:r>
          <a:r>
            <a:rPr lang="en-US" sz="1000" b="0" baseline="0">
              <a:solidFill>
                <a:sysClr val="windowText" lastClr="000000"/>
              </a:solidFill>
              <a:effectLst/>
              <a:latin typeface="+mn-lt"/>
              <a:ea typeface="+mn-ea"/>
              <a:cs typeface="+mn-cs"/>
            </a:rPr>
            <a:t> </a:t>
          </a:r>
          <a:r>
            <a:rPr lang="en-US" sz="1000" b="0" u="sng">
              <a:solidFill>
                <a:sysClr val="windowText" lastClr="000000"/>
              </a:solidFill>
              <a:effectLst/>
              <a:latin typeface="+mn-lt"/>
              <a:ea typeface="+mn-ea"/>
              <a:cs typeface="+mn-cs"/>
            </a:rPr>
            <a:t>below</a:t>
          </a:r>
          <a:r>
            <a:rPr lang="en-US" sz="1000" b="0">
              <a:solidFill>
                <a:sysClr val="windowText" lastClr="000000"/>
              </a:solidFill>
              <a:effectLst/>
              <a:latin typeface="+mn-lt"/>
              <a:ea typeface="+mn-ea"/>
              <a:cs typeface="+mn-cs"/>
            </a:rPr>
            <a:t> </a:t>
          </a:r>
          <a:r>
            <a:rPr lang="en-US" sz="1000" b="0" baseline="0">
              <a:solidFill>
                <a:sysClr val="windowText" lastClr="000000"/>
              </a:solidFill>
              <a:effectLst/>
              <a:latin typeface="+mn-lt"/>
              <a:ea typeface="+mn-ea"/>
              <a:cs typeface="+mn-cs"/>
            </a:rPr>
            <a:t>cooling demand. Leave DC and COP blank if step control not available/necessary.</a:t>
          </a:r>
          <a:br>
            <a:rPr lang="en-US" sz="1000" b="0" baseline="0">
              <a:solidFill>
                <a:sysClr val="windowText" lastClr="000000"/>
              </a:solidFill>
              <a:effectLst/>
              <a:latin typeface="+mn-lt"/>
              <a:ea typeface="+mn-ea"/>
              <a:cs typeface="+mn-cs"/>
            </a:rPr>
          </a:br>
          <a:r>
            <a:rPr lang="en-US" sz="1000" b="0" baseline="0">
              <a:solidFill>
                <a:sysClr val="windowText" lastClr="000000"/>
              </a:solidFill>
              <a:effectLst/>
              <a:latin typeface="+mn-lt"/>
              <a:ea typeface="+mn-ea"/>
              <a:cs typeface="+mn-cs"/>
            </a:rPr>
            <a:t>Lowest  part load DC limited to &gt; 10% of DC at full load.</a:t>
          </a:r>
          <a:endParaRPr lang="en-US" sz="1000" b="0">
            <a:solidFill>
              <a:sysClr val="windowText" lastClr="000000"/>
            </a:solidFill>
            <a:effectLst/>
          </a:endParaRPr>
        </a:p>
        <a:p>
          <a:pPr algn="l">
            <a:lnSpc>
              <a:spcPts val="1000"/>
            </a:lnSpc>
          </a:pPr>
          <a:endParaRPr lang="en-US" sz="1000">
            <a:solidFill>
              <a:sysClr val="windowText" lastClr="000000"/>
            </a:solidFill>
          </a:endParaRPr>
        </a:p>
      </xdr:txBody>
    </xdr:sp>
    <xdr:clientData/>
  </xdr:twoCellAnchor>
  <xdr:twoCellAnchor>
    <xdr:from>
      <xdr:col>10</xdr:col>
      <xdr:colOff>333375</xdr:colOff>
      <xdr:row>11</xdr:row>
      <xdr:rowOff>152400</xdr:rowOff>
    </xdr:from>
    <xdr:to>
      <xdr:col>15</xdr:col>
      <xdr:colOff>19050</xdr:colOff>
      <xdr:row>13</xdr:row>
      <xdr:rowOff>0</xdr:rowOff>
    </xdr:to>
    <xdr:sp macro="" textlink="">
      <xdr:nvSpPr>
        <xdr:cNvPr id="7" name="Line Callout 1 3">
          <a:extLst>
            <a:ext uri="{FF2B5EF4-FFF2-40B4-BE49-F238E27FC236}">
              <a16:creationId xmlns:a16="http://schemas.microsoft.com/office/drawing/2014/main" id="{00000000-0008-0000-0100-000007000000}"/>
            </a:ext>
          </a:extLst>
        </xdr:cNvPr>
        <xdr:cNvSpPr/>
      </xdr:nvSpPr>
      <xdr:spPr>
        <a:xfrm>
          <a:off x="11210925" y="2486025"/>
          <a:ext cx="2743200" cy="638175"/>
        </a:xfrm>
        <a:prstGeom prst="borderCallout1">
          <a:avLst>
            <a:gd name="adj1" fmla="val -39290"/>
            <a:gd name="adj2" fmla="val -15200"/>
            <a:gd name="adj3" fmla="val 37500"/>
            <a:gd name="adj4" fmla="val 291"/>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lang="en-US" sz="1000">
              <a:solidFill>
                <a:sysClr val="windowText" lastClr="000000"/>
              </a:solidFill>
              <a:effectLst/>
              <a:latin typeface="+mn-lt"/>
              <a:ea typeface="+mn-ea"/>
              <a:cs typeface="+mn-cs"/>
            </a:rPr>
            <a:t>For </a:t>
          </a:r>
          <a:r>
            <a:rPr lang="en-US" sz="1000" b="1">
              <a:solidFill>
                <a:sysClr val="windowText" lastClr="000000"/>
              </a:solidFill>
              <a:effectLst/>
              <a:latin typeface="+mn-lt"/>
              <a:ea typeface="+mn-ea"/>
              <a:cs typeface="+mn-cs"/>
            </a:rPr>
            <a:t>step control</a:t>
          </a:r>
          <a:r>
            <a:rPr lang="en-US" sz="1000">
              <a:solidFill>
                <a:sysClr val="windowText" lastClr="000000"/>
              </a:solidFill>
              <a:effectLst/>
              <a:latin typeface="+mn-lt"/>
              <a:ea typeface="+mn-ea"/>
              <a:cs typeface="+mn-cs"/>
            </a:rPr>
            <a:t>, COP is a linear interpolation between the operating points above and</a:t>
          </a:r>
          <a:r>
            <a:rPr lang="en-US" sz="1000" baseline="0">
              <a:solidFill>
                <a:sysClr val="windowText" lastClr="000000"/>
              </a:solidFill>
              <a:effectLst/>
              <a:latin typeface="+mn-lt"/>
              <a:ea typeface="+mn-ea"/>
              <a:cs typeface="+mn-cs"/>
            </a:rPr>
            <a:t> below cooling demand</a:t>
          </a:r>
        </a:p>
        <a:p>
          <a:pPr marL="0" marR="0" indent="0" algn="l" defTabSz="914400" eaLnBrk="1" fontAlgn="auto" latinLnBrk="0" hangingPunct="1">
            <a:lnSpc>
              <a:spcPct val="100000"/>
            </a:lnSpc>
            <a:spcBef>
              <a:spcPts val="0"/>
            </a:spcBef>
            <a:spcAft>
              <a:spcPts val="0"/>
            </a:spcAft>
            <a:buClrTx/>
            <a:buSzTx/>
            <a:buFontTx/>
            <a:buNone/>
            <a:tabLst/>
            <a:defRPr/>
          </a:pPr>
          <a:endParaRPr lang="en-US" sz="1000">
            <a:solidFill>
              <a:sysClr val="windowText" lastClr="000000"/>
            </a:solidFill>
          </a:endParaRPr>
        </a:p>
      </xdr:txBody>
    </xdr:sp>
    <xdr:clientData/>
  </xdr:twoCellAnchor>
  <xdr:twoCellAnchor>
    <xdr:from>
      <xdr:col>10</xdr:col>
      <xdr:colOff>0</xdr:colOff>
      <xdr:row>20</xdr:row>
      <xdr:rowOff>0</xdr:rowOff>
    </xdr:from>
    <xdr:to>
      <xdr:col>17</xdr:col>
      <xdr:colOff>390525</xdr:colOff>
      <xdr:row>23</xdr:row>
      <xdr:rowOff>85725</xdr:rowOff>
    </xdr:to>
    <xdr:grpSp>
      <xdr:nvGrpSpPr>
        <xdr:cNvPr id="3108" name="Gruppieren 10">
          <a:extLst>
            <a:ext uri="{FF2B5EF4-FFF2-40B4-BE49-F238E27FC236}">
              <a16:creationId xmlns:a16="http://schemas.microsoft.com/office/drawing/2014/main" id="{00000000-0008-0000-0100-0000240C0000}"/>
            </a:ext>
          </a:extLst>
        </xdr:cNvPr>
        <xdr:cNvGrpSpPr>
          <a:grpSpLocks/>
        </xdr:cNvGrpSpPr>
      </xdr:nvGrpSpPr>
      <xdr:grpSpPr bwMode="auto">
        <a:xfrm>
          <a:off x="11182350" y="4762500"/>
          <a:ext cx="4800600" cy="600075"/>
          <a:chOff x="1547664" y="3429000"/>
          <a:chExt cx="4666074" cy="576086"/>
        </a:xfrm>
      </xdr:grpSpPr>
      <xdr:pic>
        <xdr:nvPicPr>
          <xdr:cNvPr id="3109" name="Picture 2">
            <a:extLst>
              <a:ext uri="{FF2B5EF4-FFF2-40B4-BE49-F238E27FC236}">
                <a16:creationId xmlns:a16="http://schemas.microsoft.com/office/drawing/2014/main" id="{00000000-0008-0000-0100-0000250C0000}"/>
              </a:ext>
            </a:extLst>
          </xdr:cNvPr>
          <xdr:cNvPicPr>
            <a:picLocks noChangeAspect="1" noChangeArrowheads="1"/>
          </xdr:cNvPicPr>
        </xdr:nvPicPr>
        <xdr:blipFill>
          <a:blip xmlns:r="http://schemas.openxmlformats.org/officeDocument/2006/relationships" r:embed="rId1"/>
          <a:srcRect l="16731" t="45866" r="51376" b="47639"/>
          <a:stretch>
            <a:fillRect/>
          </a:stretch>
        </xdr:blipFill>
        <xdr:spPr bwMode="auto">
          <a:xfrm>
            <a:off x="1547664" y="3429000"/>
            <a:ext cx="4666074" cy="576086"/>
          </a:xfrm>
          <a:prstGeom prst="rect">
            <a:avLst/>
          </a:prstGeom>
          <a:noFill/>
          <a:ln w="9525">
            <a:solidFill>
              <a:srgbClr val="000000"/>
            </a:solidFill>
            <a:miter lim="800000"/>
            <a:headEnd/>
            <a:tailEnd/>
          </a:ln>
        </xdr:spPr>
      </xdr:pic>
      <xdr:sp macro="" textlink="">
        <xdr:nvSpPr>
          <xdr:cNvPr id="13" name="Textfeld 8">
            <a:extLst>
              <a:ext uri="{FF2B5EF4-FFF2-40B4-BE49-F238E27FC236}">
                <a16:creationId xmlns:a16="http://schemas.microsoft.com/office/drawing/2014/main" id="{00000000-0008-0000-0100-00000D000000}"/>
              </a:ext>
            </a:extLst>
          </xdr:cNvPr>
          <xdr:cNvSpPr txBox="1"/>
        </xdr:nvSpPr>
        <xdr:spPr bwMode="white">
          <a:xfrm>
            <a:off x="1623845" y="3496210"/>
            <a:ext cx="523743" cy="403260"/>
          </a:xfrm>
          <a:prstGeom prst="rect">
            <a:avLst/>
          </a:prstGeom>
          <a:solidFill>
            <a:schemeClr val="bg1"/>
          </a:solidFill>
        </xdr:spPr>
        <xdr:txBody>
          <a:bodyPr wrap="square" rIns="0"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DE" sz="2000"/>
              <a:t>COP</a:t>
            </a:r>
          </a:p>
        </xdr:txBody>
      </xdr:sp>
      <xdr:sp macro="" textlink="">
        <xdr:nvSpPr>
          <xdr:cNvPr id="14" name="Textfeld 9">
            <a:extLst>
              <a:ext uri="{FF2B5EF4-FFF2-40B4-BE49-F238E27FC236}">
                <a16:creationId xmlns:a16="http://schemas.microsoft.com/office/drawing/2014/main" id="{00000000-0008-0000-0100-00000E000000}"/>
              </a:ext>
            </a:extLst>
          </xdr:cNvPr>
          <xdr:cNvSpPr txBox="1"/>
        </xdr:nvSpPr>
        <xdr:spPr bwMode="white">
          <a:xfrm>
            <a:off x="3252209" y="3496210"/>
            <a:ext cx="523743" cy="403260"/>
          </a:xfrm>
          <a:prstGeom prst="rect">
            <a:avLst/>
          </a:prstGeom>
          <a:solidFill>
            <a:schemeClr val="bg1"/>
          </a:solidFill>
        </xdr:spPr>
        <xdr:txBody>
          <a:bodyPr wrap="square" rIns="0"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DE" sz="2000"/>
              <a:t>COP</a:t>
            </a:r>
          </a:p>
        </xdr:txBody>
      </xdr:sp>
    </xdr:grpSp>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info@etl.energysecurity.gov.uk"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0"/>
  <sheetViews>
    <sheetView tabSelected="1" zoomScale="80" zoomScaleNormal="80" workbookViewId="0">
      <selection activeCell="B2" sqref="B2"/>
    </sheetView>
  </sheetViews>
  <sheetFormatPr defaultColWidth="9.109375" defaultRowHeight="13.2" x14ac:dyDescent="0.25"/>
  <cols>
    <col min="1" max="1" width="96.88671875" style="125" customWidth="1"/>
    <col min="2" max="3" width="9.109375" style="125"/>
    <col min="4" max="4" width="12" style="125" customWidth="1"/>
    <col min="5" max="5" width="6.88671875" style="125" bestFit="1" customWidth="1"/>
    <col min="6" max="16384" width="9.109375" style="125"/>
  </cols>
  <sheetData>
    <row r="1" spans="1:9" x14ac:dyDescent="0.25">
      <c r="A1" s="157" t="s">
        <v>66</v>
      </c>
    </row>
    <row r="2" spans="1:9" ht="15.6" x14ac:dyDescent="0.3">
      <c r="A2" s="158">
        <v>46141</v>
      </c>
    </row>
    <row r="3" spans="1:9" ht="15.6" x14ac:dyDescent="0.3">
      <c r="A3" s="126"/>
    </row>
    <row r="4" spans="1:9" ht="15.6" x14ac:dyDescent="0.3">
      <c r="A4" s="179" t="s">
        <v>71</v>
      </c>
      <c r="C4" s="147"/>
    </row>
    <row r="5" spans="1:9" x14ac:dyDescent="0.25">
      <c r="A5" s="67"/>
      <c r="C5" s="67"/>
    </row>
    <row r="6" spans="1:9" x14ac:dyDescent="0.25">
      <c r="A6" s="67"/>
      <c r="C6" s="67"/>
    </row>
    <row r="7" spans="1:9" ht="15.6" x14ac:dyDescent="0.3">
      <c r="A7" s="127" t="s">
        <v>27</v>
      </c>
      <c r="C7" s="143"/>
    </row>
    <row r="8" spans="1:9" ht="31.2" x14ac:dyDescent="0.3">
      <c r="A8" s="128" t="s">
        <v>31</v>
      </c>
      <c r="C8" s="144"/>
    </row>
    <row r="9" spans="1:9" ht="15.6" x14ac:dyDescent="0.3">
      <c r="A9" s="129"/>
      <c r="C9" s="148"/>
    </row>
    <row r="10" spans="1:9" ht="31.2" x14ac:dyDescent="0.3">
      <c r="A10" s="159" t="s">
        <v>67</v>
      </c>
      <c r="C10" s="144"/>
    </row>
    <row r="11" spans="1:9" ht="81" customHeight="1" x14ac:dyDescent="0.3">
      <c r="A11" s="160" t="s">
        <v>68</v>
      </c>
      <c r="C11" s="149"/>
    </row>
    <row r="12" spans="1:9" ht="15.6" x14ac:dyDescent="0.3">
      <c r="A12" s="131"/>
      <c r="C12" s="146"/>
      <c r="D12" s="132" t="s">
        <v>54</v>
      </c>
    </row>
    <row r="13" spans="1:9" ht="15.6" x14ac:dyDescent="0.3">
      <c r="A13" s="127" t="s">
        <v>26</v>
      </c>
      <c r="C13" s="143"/>
      <c r="D13" s="88"/>
      <c r="F13" s="88" t="s">
        <v>16</v>
      </c>
      <c r="G13" s="88" t="s">
        <v>15</v>
      </c>
      <c r="H13" s="88" t="s">
        <v>14</v>
      </c>
      <c r="I13" s="88" t="s">
        <v>13</v>
      </c>
    </row>
    <row r="14" spans="1:9" ht="81" customHeight="1" x14ac:dyDescent="0.3">
      <c r="A14" s="130" t="s">
        <v>48</v>
      </c>
      <c r="C14" s="149"/>
      <c r="D14" s="133" t="s">
        <v>56</v>
      </c>
      <c r="F14" s="134">
        <v>32</v>
      </c>
      <c r="G14" s="135">
        <v>25</v>
      </c>
      <c r="H14" s="135">
        <v>15</v>
      </c>
      <c r="I14" s="135">
        <v>5</v>
      </c>
    </row>
    <row r="15" spans="1:9" ht="15.6" x14ac:dyDescent="0.3">
      <c r="A15" s="130"/>
      <c r="D15" s="178" t="s">
        <v>55</v>
      </c>
      <c r="E15" s="88" t="s">
        <v>70</v>
      </c>
      <c r="F15" s="88">
        <v>10</v>
      </c>
      <c r="G15" s="88">
        <v>10</v>
      </c>
      <c r="H15" s="88">
        <v>10</v>
      </c>
      <c r="I15" s="88">
        <v>10</v>
      </c>
    </row>
    <row r="16" spans="1:9" ht="15.6" x14ac:dyDescent="0.3">
      <c r="A16" s="127" t="s">
        <v>30</v>
      </c>
      <c r="C16" s="143"/>
      <c r="D16" s="178"/>
      <c r="E16" s="88" t="s">
        <v>57</v>
      </c>
      <c r="F16" s="88">
        <v>80</v>
      </c>
      <c r="G16" s="88">
        <v>80</v>
      </c>
      <c r="H16" s="88">
        <v>80</v>
      </c>
      <c r="I16" s="88">
        <v>80</v>
      </c>
    </row>
    <row r="17" spans="1:9" ht="31.2" x14ac:dyDescent="0.3">
      <c r="A17" s="162" t="s">
        <v>59</v>
      </c>
      <c r="C17" s="143"/>
      <c r="D17" s="165"/>
      <c r="E17" s="88"/>
      <c r="F17" s="88"/>
      <c r="G17" s="88"/>
      <c r="H17" s="88"/>
      <c r="I17" s="88"/>
    </row>
    <row r="18" spans="1:9" ht="15.6" x14ac:dyDescent="0.3">
      <c r="A18" s="162"/>
      <c r="C18" s="143"/>
      <c r="D18" s="165"/>
      <c r="E18" s="88"/>
      <c r="F18" s="88"/>
      <c r="G18" s="88"/>
      <c r="H18" s="88"/>
      <c r="I18" s="88"/>
    </row>
    <row r="19" spans="1:9" ht="109.2" x14ac:dyDescent="0.3">
      <c r="A19" s="128" t="s">
        <v>45</v>
      </c>
      <c r="C19" s="144"/>
    </row>
    <row r="20" spans="1:9" ht="9" customHeight="1" x14ac:dyDescent="0.3">
      <c r="A20" s="129"/>
      <c r="C20" s="144"/>
    </row>
    <row r="21" spans="1:9" ht="15.6" customHeight="1" x14ac:dyDescent="0.3">
      <c r="A21" s="127" t="s">
        <v>72</v>
      </c>
      <c r="C21" s="143"/>
    </row>
    <row r="22" spans="1:9" ht="15.6" x14ac:dyDescent="0.3">
      <c r="A22" s="131" t="s">
        <v>32</v>
      </c>
      <c r="C22" s="144"/>
    </row>
    <row r="23" spans="1:9" ht="15.6" x14ac:dyDescent="0.3">
      <c r="A23" s="131" t="s">
        <v>46</v>
      </c>
      <c r="C23" s="145"/>
    </row>
    <row r="24" spans="1:9" ht="15.6" x14ac:dyDescent="0.3">
      <c r="A24" s="63" t="s">
        <v>69</v>
      </c>
      <c r="C24" s="145"/>
    </row>
    <row r="25" spans="1:9" ht="15.6" x14ac:dyDescent="0.3">
      <c r="A25" s="161" t="s">
        <v>58</v>
      </c>
      <c r="C25" s="145"/>
    </row>
    <row r="26" spans="1:9" ht="15.6" x14ac:dyDescent="0.3">
      <c r="A26" s="136"/>
      <c r="C26" s="145"/>
    </row>
    <row r="27" spans="1:9" ht="15.6" x14ac:dyDescent="0.3">
      <c r="A27" s="136"/>
      <c r="C27" s="145"/>
    </row>
    <row r="28" spans="1:9" ht="15.6" x14ac:dyDescent="0.3">
      <c r="C28" s="144"/>
    </row>
    <row r="29" spans="1:9" ht="15.6" x14ac:dyDescent="0.3">
      <c r="A29" s="143"/>
      <c r="C29" s="146"/>
    </row>
    <row r="30" spans="1:9" ht="15.6" x14ac:dyDescent="0.3">
      <c r="A30" s="144"/>
      <c r="C30" s="146"/>
    </row>
    <row r="31" spans="1:9" ht="15.6" x14ac:dyDescent="0.3">
      <c r="A31" s="145"/>
      <c r="C31" s="63"/>
    </row>
    <row r="32" spans="1:9" ht="15.6" x14ac:dyDescent="0.3">
      <c r="A32" s="145"/>
      <c r="C32" s="146"/>
    </row>
    <row r="33" spans="1:1" ht="15.6" x14ac:dyDescent="0.3">
      <c r="A33" s="145"/>
    </row>
    <row r="34" spans="1:1" ht="15.6" x14ac:dyDescent="0.3">
      <c r="A34" s="145"/>
    </row>
    <row r="35" spans="1:1" ht="15.6" x14ac:dyDescent="0.3">
      <c r="A35" s="145"/>
    </row>
    <row r="36" spans="1:1" ht="15.6" x14ac:dyDescent="0.3">
      <c r="A36" s="144"/>
    </row>
    <row r="37" spans="1:1" ht="15.6" x14ac:dyDescent="0.3">
      <c r="A37" s="146"/>
    </row>
    <row r="38" spans="1:1" ht="15.6" x14ac:dyDescent="0.3">
      <c r="A38" s="146"/>
    </row>
    <row r="39" spans="1:1" x14ac:dyDescent="0.25">
      <c r="A39" s="63"/>
    </row>
    <row r="40" spans="1:1" ht="15.6" x14ac:dyDescent="0.3">
      <c r="A40" s="146"/>
    </row>
  </sheetData>
  <mergeCells count="1">
    <mergeCell ref="D15:D16"/>
  </mergeCells>
  <phoneticPr fontId="36" type="noConversion"/>
  <hyperlinks>
    <hyperlink ref="A24" r:id="rId1" xr:uid="{EEB41622-DD06-4AED-B64A-4A7F03D3FC06}"/>
  </hyperlink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6"/>
  <sheetViews>
    <sheetView zoomScale="80" zoomScaleNormal="80" workbookViewId="0">
      <selection activeCell="M11" sqref="M11"/>
    </sheetView>
  </sheetViews>
  <sheetFormatPr defaultColWidth="9.109375" defaultRowHeight="13.2" x14ac:dyDescent="0.25"/>
  <cols>
    <col min="1" max="1" width="6.88671875" style="1" bestFit="1" customWidth="1"/>
    <col min="2" max="2" width="11.6640625" style="1" customWidth="1"/>
    <col min="3" max="3" width="25" style="1" customWidth="1"/>
    <col min="4" max="4" width="12.88671875" style="1" customWidth="1"/>
    <col min="5" max="5" width="15" style="1" bestFit="1" customWidth="1"/>
    <col min="6" max="6" width="19.44140625" style="1" customWidth="1"/>
    <col min="7" max="7" width="15.109375" style="1" customWidth="1"/>
    <col min="8" max="8" width="26.6640625" style="1" customWidth="1"/>
    <col min="9" max="9" width="13.88671875" style="1" customWidth="1"/>
    <col min="10" max="12" width="9.109375" style="1"/>
    <col min="13" max="13" width="11.33203125" style="1" customWidth="1"/>
    <col min="14" max="16384" width="9.109375" style="1"/>
  </cols>
  <sheetData>
    <row r="1" spans="1:20" s="90" customFormat="1" ht="15.6" x14ac:dyDescent="0.3">
      <c r="A1" s="74" t="s">
        <v>39</v>
      </c>
      <c r="B1" s="68"/>
      <c r="C1" s="68"/>
      <c r="D1" s="68"/>
      <c r="E1" s="68"/>
      <c r="H1" s="155" t="str">
        <f>Instructions!A1</f>
        <v>Tool version 2.0</v>
      </c>
      <c r="I1" s="156">
        <f>Instructions!A2</f>
        <v>46141</v>
      </c>
    </row>
    <row r="2" spans="1:20" ht="13.8" thickBot="1" x14ac:dyDescent="0.3"/>
    <row r="3" spans="1:20" ht="30" customHeight="1" thickBot="1" x14ac:dyDescent="0.3">
      <c r="A3" s="167" t="s">
        <v>36</v>
      </c>
      <c r="B3" s="168"/>
      <c r="C3" s="168"/>
      <c r="D3" s="76">
        <v>5.43</v>
      </c>
    </row>
    <row r="4" spans="1:20" ht="13.8" thickBot="1" x14ac:dyDescent="0.3">
      <c r="L4" s="64"/>
    </row>
    <row r="5" spans="1:20" ht="16.2" thickBot="1" x14ac:dyDescent="0.35">
      <c r="A5" s="2"/>
      <c r="B5" s="106"/>
      <c r="C5" s="107"/>
      <c r="D5" s="108"/>
      <c r="E5" s="108"/>
      <c r="F5" s="109"/>
      <c r="G5" s="110" t="s">
        <v>44</v>
      </c>
      <c r="H5" s="111"/>
      <c r="J5" s="77"/>
      <c r="K5" s="78" t="s">
        <v>0</v>
      </c>
      <c r="L5" s="79"/>
      <c r="M5" s="79"/>
      <c r="N5" s="80"/>
      <c r="O5" s="81"/>
    </row>
    <row r="6" spans="1:20" ht="27" customHeight="1" thickBot="1" x14ac:dyDescent="0.4">
      <c r="A6" s="2"/>
      <c r="B6" s="101"/>
      <c r="C6" s="102" t="s">
        <v>42</v>
      </c>
      <c r="D6" s="169" t="s">
        <v>35</v>
      </c>
      <c r="E6" s="171" t="s">
        <v>24</v>
      </c>
      <c r="F6" s="97" t="s">
        <v>49</v>
      </c>
      <c r="G6" s="97" t="s">
        <v>23</v>
      </c>
      <c r="H6" s="98" t="s">
        <v>28</v>
      </c>
      <c r="J6" s="82"/>
      <c r="K6" s="119" t="s">
        <v>2</v>
      </c>
      <c r="L6" s="84"/>
      <c r="M6" s="84"/>
      <c r="N6" s="80"/>
      <c r="O6" s="81"/>
    </row>
    <row r="7" spans="1:20" ht="15.6" thickBot="1" x14ac:dyDescent="0.4">
      <c r="A7" s="2"/>
      <c r="B7" s="103" t="s">
        <v>3</v>
      </c>
      <c r="C7" s="92" t="s">
        <v>4</v>
      </c>
      <c r="D7" s="170"/>
      <c r="E7" s="172"/>
      <c r="F7" s="104"/>
      <c r="G7" s="104" t="s">
        <v>43</v>
      </c>
      <c r="H7" s="105" t="s">
        <v>29</v>
      </c>
      <c r="J7" s="85"/>
      <c r="K7" s="83" t="s">
        <v>25</v>
      </c>
      <c r="L7" s="84"/>
      <c r="M7" s="84"/>
      <c r="N7" s="80"/>
      <c r="O7" s="81"/>
    </row>
    <row r="8" spans="1:20" ht="13.8" thickBot="1" x14ac:dyDescent="0.3">
      <c r="A8" s="60" t="s">
        <v>19</v>
      </c>
      <c r="B8" s="3">
        <f>E8</f>
        <v>2.46</v>
      </c>
      <c r="C8" s="4">
        <f>F66</f>
        <v>5.43</v>
      </c>
      <c r="D8" s="122">
        <f>D3</f>
        <v>5.43</v>
      </c>
      <c r="E8" s="69">
        <v>2.46</v>
      </c>
      <c r="F8" s="94">
        <v>0.25</v>
      </c>
      <c r="G8" s="5">
        <f>C8/D8</f>
        <v>1</v>
      </c>
      <c r="H8" s="6">
        <f>E8</f>
        <v>2.46</v>
      </c>
      <c r="J8" s="86"/>
      <c r="K8" s="87" t="s">
        <v>37</v>
      </c>
      <c r="L8" s="80"/>
      <c r="M8" s="80"/>
      <c r="N8" s="80"/>
      <c r="O8" s="81"/>
    </row>
    <row r="9" spans="1:20" x14ac:dyDescent="0.25">
      <c r="A9" s="61" t="s">
        <v>20</v>
      </c>
      <c r="B9" s="7">
        <f>E9</f>
        <v>2.88</v>
      </c>
      <c r="C9" s="8">
        <f>F59</f>
        <v>4.5356470588235291</v>
      </c>
      <c r="D9" s="123">
        <v>5.65</v>
      </c>
      <c r="E9" s="71">
        <v>2.88</v>
      </c>
      <c r="F9" s="95">
        <v>0.25</v>
      </c>
      <c r="G9" s="9">
        <f>C9/D9</f>
        <v>0.80276939094221744</v>
      </c>
      <c r="H9" s="154">
        <f>IF(D9*1.03&lt;C9,"Error, declared capacity too low",IF(G9&gt;0.97,E9,E9*(1-F9*(1-G9))))</f>
        <v>2.7379939614783964</v>
      </c>
      <c r="J9" s="88"/>
      <c r="K9" s="88"/>
      <c r="L9" s="88"/>
      <c r="M9" s="88"/>
      <c r="N9" s="88"/>
      <c r="O9" s="88"/>
    </row>
    <row r="10" spans="1:20" x14ac:dyDescent="0.25">
      <c r="A10" s="61" t="s">
        <v>21</v>
      </c>
      <c r="B10" s="7">
        <f>E10</f>
        <v>2.88</v>
      </c>
      <c r="C10" s="120">
        <f>F49</f>
        <v>3.2579999999999996</v>
      </c>
      <c r="D10" s="123">
        <v>5.65</v>
      </c>
      <c r="E10" s="71">
        <v>2.88</v>
      </c>
      <c r="F10" s="95">
        <v>0.25</v>
      </c>
      <c r="G10" s="9">
        <f>C10/D10</f>
        <v>0.57663716814159283</v>
      </c>
      <c r="H10" s="154">
        <f>IF(D10*1.03&lt;C10,"Error, declared capacity too low",IF(G10&gt;0.97,E10,E10*(1-F10*(1-G10))))</f>
        <v>2.575178761061947</v>
      </c>
      <c r="J10" s="88"/>
      <c r="K10" s="89" t="s">
        <v>38</v>
      </c>
      <c r="L10" s="88"/>
      <c r="M10" s="88"/>
      <c r="N10" s="88"/>
      <c r="O10" s="88"/>
    </row>
    <row r="11" spans="1:20" ht="13.8" thickBot="1" x14ac:dyDescent="0.3">
      <c r="A11" s="62" t="s">
        <v>22</v>
      </c>
      <c r="B11" s="10">
        <f>E11</f>
        <v>2.88</v>
      </c>
      <c r="C11" s="121">
        <f>F39</f>
        <v>3.2579999999999996</v>
      </c>
      <c r="D11" s="124">
        <v>5.65</v>
      </c>
      <c r="E11" s="93">
        <v>2.88</v>
      </c>
      <c r="F11" s="96">
        <v>0.25</v>
      </c>
      <c r="G11" s="11">
        <f>C11/D11</f>
        <v>0.57663716814159283</v>
      </c>
      <c r="H11" s="154">
        <f>IF(D11*1.03&lt;C11,"Error, declared capacity too low",IF(G11&gt;0.97,E11,E11*(1-F11*(1-G11))))</f>
        <v>2.575178761061947</v>
      </c>
      <c r="J11" s="88"/>
      <c r="K11" s="89" t="s">
        <v>73</v>
      </c>
      <c r="L11" s="88"/>
      <c r="M11" s="88"/>
      <c r="N11" s="88"/>
      <c r="O11" s="88"/>
    </row>
    <row r="12" spans="1:20" ht="34.5" customHeight="1" x14ac:dyDescent="0.25"/>
    <row r="13" spans="1:20" ht="27.75" customHeight="1" thickBot="1" x14ac:dyDescent="0.3">
      <c r="B13" s="166"/>
      <c r="C13" s="166"/>
      <c r="D13" s="166"/>
    </row>
    <row r="14" spans="1:20" s="12" customFormat="1" ht="27" thickBot="1" x14ac:dyDescent="0.35">
      <c r="A14" s="1"/>
      <c r="B14" s="13" t="s">
        <v>6</v>
      </c>
      <c r="C14" s="14" t="s">
        <v>7</v>
      </c>
      <c r="D14" s="15" t="s">
        <v>8</v>
      </c>
      <c r="E14" s="16" t="s">
        <v>9</v>
      </c>
      <c r="F14" s="17" t="s">
        <v>10</v>
      </c>
      <c r="G14" s="17" t="s">
        <v>1</v>
      </c>
      <c r="H14" s="17" t="s">
        <v>11</v>
      </c>
      <c r="I14" s="18" t="s">
        <v>12</v>
      </c>
      <c r="K14" s="152" t="s">
        <v>53</v>
      </c>
      <c r="L14"/>
      <c r="M14" s="137"/>
      <c r="N14" s="137"/>
      <c r="O14" s="137"/>
      <c r="P14" s="137"/>
      <c r="Q14" s="137"/>
      <c r="R14" s="137"/>
      <c r="S14" s="137"/>
      <c r="T14" s="137"/>
    </row>
    <row r="15" spans="1:20" s="19" customFormat="1" ht="17.399999999999999" x14ac:dyDescent="0.3">
      <c r="A15" s="12"/>
      <c r="B15" s="20">
        <v>1</v>
      </c>
      <c r="C15" s="21">
        <v>-19</v>
      </c>
      <c r="D15" s="22">
        <v>8.3351400000000006E-2</v>
      </c>
      <c r="E15" s="27">
        <f t="shared" ref="E15:E48" si="0">E16</f>
        <v>0.6</v>
      </c>
      <c r="F15" s="28">
        <f t="shared" ref="F15:F72" si="1">$D$3*E15</f>
        <v>3.2579999999999996</v>
      </c>
      <c r="G15" s="28">
        <f t="shared" ref="G15:G38" si="2">G16</f>
        <v>2.575178761061947</v>
      </c>
      <c r="H15" s="29">
        <f t="shared" ref="H15:H72" si="3">F15*D15</f>
        <v>0.2715588612</v>
      </c>
      <c r="I15" s="30">
        <f t="shared" ref="I15:I72" si="4">H15/G15</f>
        <v>0.10545243122773158</v>
      </c>
      <c r="K15" s="152" t="s">
        <v>64</v>
      </c>
      <c r="L15"/>
      <c r="M15" s="138"/>
      <c r="N15" s="138"/>
      <c r="O15" s="138"/>
      <c r="P15" s="138"/>
      <c r="Q15" s="138"/>
      <c r="R15" s="138"/>
      <c r="S15" s="138"/>
      <c r="T15" s="138"/>
    </row>
    <row r="16" spans="1:20" s="19" customFormat="1" x14ac:dyDescent="0.25">
      <c r="B16" s="24">
        <v>2</v>
      </c>
      <c r="C16" s="25">
        <v>-18</v>
      </c>
      <c r="D16" s="26">
        <v>0.40726992000000001</v>
      </c>
      <c r="E16" s="27">
        <f t="shared" si="0"/>
        <v>0.6</v>
      </c>
      <c r="F16" s="28">
        <f t="shared" si="1"/>
        <v>3.2579999999999996</v>
      </c>
      <c r="G16" s="28">
        <f t="shared" si="2"/>
        <v>2.575178761061947</v>
      </c>
      <c r="H16" s="29">
        <f t="shared" si="3"/>
        <v>1.3268853993599998</v>
      </c>
      <c r="I16" s="30">
        <f t="shared" si="4"/>
        <v>0.51525953049287398</v>
      </c>
      <c r="K16"/>
      <c r="L16" s="140"/>
      <c r="M16" s="138"/>
      <c r="N16" s="138"/>
      <c r="O16" s="138"/>
      <c r="P16" s="138"/>
      <c r="Q16" s="138"/>
      <c r="R16" s="138"/>
      <c r="S16" s="138"/>
      <c r="T16" s="138"/>
    </row>
    <row r="17" spans="2:20" s="19" customFormat="1" x14ac:dyDescent="0.25">
      <c r="B17" s="24">
        <v>3</v>
      </c>
      <c r="C17" s="25">
        <v>-17</v>
      </c>
      <c r="D17" s="26">
        <v>0.64624272000000005</v>
      </c>
      <c r="E17" s="27">
        <f t="shared" si="0"/>
        <v>0.6</v>
      </c>
      <c r="F17" s="28">
        <f t="shared" si="1"/>
        <v>3.2579999999999996</v>
      </c>
      <c r="G17" s="28">
        <f t="shared" si="2"/>
        <v>2.575178761061947</v>
      </c>
      <c r="H17" s="29">
        <f t="shared" si="3"/>
        <v>2.1054587817599999</v>
      </c>
      <c r="I17" s="30">
        <f t="shared" si="4"/>
        <v>0.81759713678741086</v>
      </c>
      <c r="K17" s="142"/>
      <c r="L17"/>
      <c r="M17" s="138"/>
      <c r="N17" s="138"/>
      <c r="O17" s="138"/>
      <c r="P17" s="138"/>
      <c r="Q17" s="138"/>
      <c r="R17" s="138"/>
      <c r="S17" s="138"/>
      <c r="T17" s="138"/>
    </row>
    <row r="18" spans="2:20" s="19" customFormat="1" x14ac:dyDescent="0.25">
      <c r="B18" s="24">
        <v>4</v>
      </c>
      <c r="C18" s="25">
        <v>-16</v>
      </c>
      <c r="D18" s="26">
        <v>1.0535213999999999</v>
      </c>
      <c r="E18" s="27">
        <f t="shared" si="0"/>
        <v>0.6</v>
      </c>
      <c r="F18" s="28">
        <f t="shared" si="1"/>
        <v>3.2579999999999996</v>
      </c>
      <c r="G18" s="28">
        <f t="shared" si="2"/>
        <v>2.575178761061947</v>
      </c>
      <c r="H18" s="29">
        <f t="shared" si="3"/>
        <v>3.4323727211999993</v>
      </c>
      <c r="I18" s="30">
        <f t="shared" si="4"/>
        <v>1.3328677500371138</v>
      </c>
      <c r="K18" s="142"/>
      <c r="L18" s="142"/>
      <c r="M18" s="138"/>
      <c r="N18" s="138"/>
      <c r="O18" s="138"/>
      <c r="P18" s="138"/>
      <c r="Q18" s="138"/>
      <c r="R18" s="138"/>
      <c r="S18" s="138"/>
      <c r="T18" s="138"/>
    </row>
    <row r="19" spans="2:20" s="19" customFormat="1" x14ac:dyDescent="0.25">
      <c r="B19" s="24">
        <v>5</v>
      </c>
      <c r="C19" s="25">
        <v>-15</v>
      </c>
      <c r="D19" s="26">
        <v>1.7411901599999999</v>
      </c>
      <c r="E19" s="27">
        <f t="shared" si="0"/>
        <v>0.6</v>
      </c>
      <c r="F19" s="28">
        <f t="shared" si="1"/>
        <v>3.2579999999999996</v>
      </c>
      <c r="G19" s="28">
        <f t="shared" si="2"/>
        <v>2.575178761061947</v>
      </c>
      <c r="H19" s="29">
        <f t="shared" si="3"/>
        <v>5.6727975412799987</v>
      </c>
      <c r="I19" s="30">
        <f t="shared" si="4"/>
        <v>2.2028752438687644</v>
      </c>
      <c r="K19" s="142"/>
      <c r="L19" s="142"/>
      <c r="M19" s="138"/>
      <c r="N19" s="138"/>
      <c r="O19" s="138"/>
      <c r="P19" s="138"/>
      <c r="Q19" s="138"/>
      <c r="R19" s="138"/>
      <c r="S19" s="138"/>
      <c r="T19" s="138"/>
    </row>
    <row r="20" spans="2:20" s="19" customFormat="1" x14ac:dyDescent="0.25">
      <c r="B20" s="24">
        <v>6</v>
      </c>
      <c r="C20" s="25">
        <v>-14</v>
      </c>
      <c r="D20" s="26">
        <v>2.97860148</v>
      </c>
      <c r="E20" s="27">
        <f t="shared" si="0"/>
        <v>0.6</v>
      </c>
      <c r="F20" s="28">
        <f t="shared" si="1"/>
        <v>3.2579999999999996</v>
      </c>
      <c r="G20" s="28">
        <f t="shared" si="2"/>
        <v>2.575178761061947</v>
      </c>
      <c r="H20" s="29">
        <f t="shared" si="3"/>
        <v>9.7042836218399984</v>
      </c>
      <c r="I20" s="30">
        <f t="shared" si="4"/>
        <v>3.7683922252597974</v>
      </c>
      <c r="K20" s="142"/>
      <c r="L20" s="142"/>
      <c r="M20" s="138"/>
      <c r="N20" s="138"/>
      <c r="O20" s="138"/>
      <c r="P20" s="138"/>
      <c r="Q20" s="138"/>
      <c r="R20" s="138"/>
      <c r="S20" s="138"/>
      <c r="T20" s="138"/>
    </row>
    <row r="21" spans="2:20" s="19" customFormat="1" x14ac:dyDescent="0.25">
      <c r="B21" s="24">
        <v>7</v>
      </c>
      <c r="C21" s="25">
        <v>-13</v>
      </c>
      <c r="D21" s="26">
        <v>3.7930011600000002</v>
      </c>
      <c r="E21" s="27">
        <f t="shared" si="0"/>
        <v>0.6</v>
      </c>
      <c r="F21" s="28">
        <f t="shared" si="1"/>
        <v>3.2579999999999996</v>
      </c>
      <c r="G21" s="28">
        <f t="shared" si="2"/>
        <v>2.575178761061947</v>
      </c>
      <c r="H21" s="29">
        <f t="shared" si="3"/>
        <v>12.357597779279999</v>
      </c>
      <c r="I21" s="30">
        <f t="shared" si="4"/>
        <v>4.7987339621362821</v>
      </c>
      <c r="K21" s="142"/>
      <c r="L21"/>
      <c r="M21" s="138"/>
      <c r="N21" s="138"/>
      <c r="O21" s="138"/>
      <c r="P21" s="138"/>
      <c r="Q21" s="138"/>
      <c r="R21" s="138"/>
      <c r="S21" s="138"/>
      <c r="T21" s="138"/>
    </row>
    <row r="22" spans="2:20" s="19" customFormat="1" ht="17.399999999999999" x14ac:dyDescent="0.3">
      <c r="B22" s="24">
        <v>8</v>
      </c>
      <c r="C22" s="25">
        <v>-12</v>
      </c>
      <c r="D22" s="26">
        <v>5.6854064400000004</v>
      </c>
      <c r="E22" s="27">
        <f t="shared" si="0"/>
        <v>0.6</v>
      </c>
      <c r="F22" s="28">
        <f t="shared" si="1"/>
        <v>3.2579999999999996</v>
      </c>
      <c r="G22" s="28">
        <f t="shared" si="2"/>
        <v>2.575178761061947</v>
      </c>
      <c r="H22" s="29">
        <f t="shared" si="3"/>
        <v>18.523054181519999</v>
      </c>
      <c r="I22" s="30">
        <f t="shared" si="4"/>
        <v>7.1929197543868764</v>
      </c>
      <c r="K22" s="152" t="s">
        <v>50</v>
      </c>
      <c r="L22" s="56"/>
      <c r="M22" s="56"/>
      <c r="N22" s="56"/>
      <c r="O22" s="56"/>
      <c r="P22" s="56"/>
      <c r="Q22" s="56"/>
      <c r="R22" s="56"/>
      <c r="S22" s="56"/>
      <c r="T22" s="56"/>
    </row>
    <row r="23" spans="2:20" s="19" customFormat="1" ht="15" x14ac:dyDescent="0.25">
      <c r="B23" s="24">
        <v>9</v>
      </c>
      <c r="C23" s="25">
        <v>-11</v>
      </c>
      <c r="D23" s="26">
        <v>8.9370133200000001</v>
      </c>
      <c r="E23" s="27">
        <f t="shared" si="0"/>
        <v>0.6</v>
      </c>
      <c r="F23" s="28">
        <f t="shared" si="1"/>
        <v>3.2579999999999996</v>
      </c>
      <c r="G23" s="28">
        <f t="shared" si="2"/>
        <v>2.575178761061947</v>
      </c>
      <c r="H23" s="29">
        <f t="shared" si="3"/>
        <v>29.116789396559998</v>
      </c>
      <c r="I23" s="30">
        <f t="shared" si="4"/>
        <v>11.306706096221792</v>
      </c>
      <c r="K23" s="153" t="s">
        <v>51</v>
      </c>
      <c r="L23" s="56"/>
      <c r="M23" s="56"/>
      <c r="N23" s="56"/>
      <c r="O23" s="56"/>
      <c r="P23" s="56"/>
      <c r="Q23" s="56"/>
      <c r="R23" s="56"/>
      <c r="S23" s="56"/>
      <c r="T23" s="56"/>
    </row>
    <row r="24" spans="2:20" s="19" customFormat="1" ht="15.6" x14ac:dyDescent="0.3">
      <c r="B24" s="24">
        <v>10</v>
      </c>
      <c r="C24" s="25">
        <v>-10</v>
      </c>
      <c r="D24" s="26">
        <v>11.81149344</v>
      </c>
      <c r="E24" s="27">
        <f t="shared" si="0"/>
        <v>0.6</v>
      </c>
      <c r="F24" s="28">
        <f t="shared" si="1"/>
        <v>3.2579999999999996</v>
      </c>
      <c r="G24" s="28">
        <f t="shared" si="2"/>
        <v>2.575178761061947</v>
      </c>
      <c r="H24" s="29">
        <f t="shared" si="3"/>
        <v>38.481845627519995</v>
      </c>
      <c r="I24" s="30">
        <f t="shared" si="4"/>
        <v>14.943368673812349</v>
      </c>
      <c r="K24" s="153" t="s">
        <v>52</v>
      </c>
    </row>
    <row r="25" spans="2:20" s="19" customFormat="1" ht="15" x14ac:dyDescent="0.25">
      <c r="B25" s="24">
        <v>11</v>
      </c>
      <c r="C25" s="25">
        <v>-9</v>
      </c>
      <c r="D25" s="26">
        <v>17.286107999999999</v>
      </c>
      <c r="E25" s="27">
        <f t="shared" si="0"/>
        <v>0.6</v>
      </c>
      <c r="F25" s="28">
        <f t="shared" si="1"/>
        <v>3.2579999999999996</v>
      </c>
      <c r="G25" s="28">
        <f t="shared" si="2"/>
        <v>2.575178761061947</v>
      </c>
      <c r="H25" s="29">
        <f t="shared" si="3"/>
        <v>56.318139863999988</v>
      </c>
      <c r="I25" s="30">
        <f t="shared" si="4"/>
        <v>21.869604050623511</v>
      </c>
      <c r="K25" s="153" t="s">
        <v>62</v>
      </c>
    </row>
    <row r="26" spans="2:20" s="19" customFormat="1" x14ac:dyDescent="0.25">
      <c r="B26" s="24">
        <v>12</v>
      </c>
      <c r="C26" s="25">
        <v>-8</v>
      </c>
      <c r="D26" s="26">
        <v>20.018439600000001</v>
      </c>
      <c r="E26" s="27">
        <f t="shared" si="0"/>
        <v>0.6</v>
      </c>
      <c r="F26" s="28">
        <f t="shared" si="1"/>
        <v>3.2579999999999996</v>
      </c>
      <c r="G26" s="28">
        <f t="shared" si="2"/>
        <v>2.575178761061947</v>
      </c>
      <c r="H26" s="29">
        <f t="shared" si="3"/>
        <v>65.220076216799995</v>
      </c>
      <c r="I26" s="30">
        <f t="shared" si="4"/>
        <v>25.326426733150235</v>
      </c>
    </row>
    <row r="27" spans="2:20" s="19" customFormat="1" x14ac:dyDescent="0.25">
      <c r="B27" s="24">
        <v>13</v>
      </c>
      <c r="C27" s="25">
        <v>-7</v>
      </c>
      <c r="D27" s="26">
        <v>28.7313546</v>
      </c>
      <c r="E27" s="27">
        <f t="shared" si="0"/>
        <v>0.6</v>
      </c>
      <c r="F27" s="28">
        <f t="shared" si="1"/>
        <v>3.2579999999999996</v>
      </c>
      <c r="G27" s="28">
        <f t="shared" si="2"/>
        <v>2.575178761061947</v>
      </c>
      <c r="H27" s="29">
        <f t="shared" si="3"/>
        <v>93.606753286799986</v>
      </c>
      <c r="I27" s="30">
        <f t="shared" si="4"/>
        <v>36.349613744173091</v>
      </c>
    </row>
    <row r="28" spans="2:20" s="19" customFormat="1" x14ac:dyDescent="0.25">
      <c r="B28" s="24">
        <v>14</v>
      </c>
      <c r="C28" s="25">
        <v>-6</v>
      </c>
      <c r="D28" s="26">
        <v>39.706154159999997</v>
      </c>
      <c r="E28" s="27">
        <f t="shared" si="0"/>
        <v>0.6</v>
      </c>
      <c r="F28" s="28">
        <f t="shared" si="1"/>
        <v>3.2579999999999996</v>
      </c>
      <c r="G28" s="28">
        <f t="shared" si="2"/>
        <v>2.575178761061947</v>
      </c>
      <c r="H28" s="29">
        <f t="shared" si="3"/>
        <v>129.36265025327998</v>
      </c>
      <c r="I28" s="30">
        <f t="shared" si="4"/>
        <v>50.234435064979209</v>
      </c>
    </row>
    <row r="29" spans="2:20" s="19" customFormat="1" x14ac:dyDescent="0.25">
      <c r="B29" s="24">
        <v>15</v>
      </c>
      <c r="C29" s="25">
        <v>-5</v>
      </c>
      <c r="D29" s="26">
        <v>56.613076800000002</v>
      </c>
      <c r="E29" s="27">
        <f t="shared" si="0"/>
        <v>0.6</v>
      </c>
      <c r="F29" s="28">
        <f t="shared" si="1"/>
        <v>3.2579999999999996</v>
      </c>
      <c r="G29" s="28">
        <f t="shared" si="2"/>
        <v>2.575178761061947</v>
      </c>
      <c r="H29" s="29">
        <f t="shared" si="3"/>
        <v>184.44540421439999</v>
      </c>
      <c r="I29" s="30">
        <f t="shared" si="4"/>
        <v>71.624310903503556</v>
      </c>
    </row>
    <row r="30" spans="2:20" s="19" customFormat="1" x14ac:dyDescent="0.25">
      <c r="B30" s="24">
        <v>16</v>
      </c>
      <c r="C30" s="25">
        <v>-4</v>
      </c>
      <c r="D30" s="26">
        <v>76.362479280000002</v>
      </c>
      <c r="E30" s="27">
        <f t="shared" si="0"/>
        <v>0.6</v>
      </c>
      <c r="F30" s="28">
        <f t="shared" si="1"/>
        <v>3.2579999999999996</v>
      </c>
      <c r="G30" s="28">
        <f t="shared" si="2"/>
        <v>2.575178761061947</v>
      </c>
      <c r="H30" s="29">
        <f t="shared" si="3"/>
        <v>248.78895749423998</v>
      </c>
      <c r="I30" s="30">
        <f t="shared" si="4"/>
        <v>96.610364008922204</v>
      </c>
    </row>
    <row r="31" spans="2:20" s="19" customFormat="1" x14ac:dyDescent="0.25">
      <c r="B31" s="24">
        <v>17</v>
      </c>
      <c r="C31" s="25">
        <v>-3</v>
      </c>
      <c r="D31" s="26">
        <v>106.06553688</v>
      </c>
      <c r="E31" s="27">
        <f t="shared" si="0"/>
        <v>0.6</v>
      </c>
      <c r="F31" s="28">
        <f t="shared" si="1"/>
        <v>3.2579999999999996</v>
      </c>
      <c r="G31" s="28">
        <f t="shared" si="2"/>
        <v>2.575178761061947</v>
      </c>
      <c r="H31" s="29">
        <f t="shared" si="3"/>
        <v>345.56151915503995</v>
      </c>
      <c r="I31" s="30">
        <f t="shared" si="4"/>
        <v>134.18933255434973</v>
      </c>
    </row>
    <row r="32" spans="2:20" s="19" customFormat="1" x14ac:dyDescent="0.25">
      <c r="B32" s="24">
        <v>18</v>
      </c>
      <c r="C32" s="25">
        <v>-2</v>
      </c>
      <c r="D32" s="26">
        <v>153.22201848</v>
      </c>
      <c r="E32" s="27">
        <f t="shared" si="0"/>
        <v>0.6</v>
      </c>
      <c r="F32" s="28">
        <f t="shared" si="1"/>
        <v>3.2579999999999996</v>
      </c>
      <c r="G32" s="28">
        <f t="shared" si="2"/>
        <v>2.575178761061947</v>
      </c>
      <c r="H32" s="29">
        <f t="shared" si="3"/>
        <v>499.19733620783995</v>
      </c>
      <c r="I32" s="30">
        <f t="shared" si="4"/>
        <v>193.84958580583429</v>
      </c>
    </row>
    <row r="33" spans="1:9" s="19" customFormat="1" x14ac:dyDescent="0.25">
      <c r="B33" s="24">
        <v>19</v>
      </c>
      <c r="C33" s="25">
        <v>-1</v>
      </c>
      <c r="D33" s="26">
        <v>203.41358604000001</v>
      </c>
      <c r="E33" s="27">
        <f t="shared" si="0"/>
        <v>0.6</v>
      </c>
      <c r="F33" s="28">
        <f t="shared" si="1"/>
        <v>3.2579999999999996</v>
      </c>
      <c r="G33" s="28">
        <f t="shared" si="2"/>
        <v>2.575178761061947</v>
      </c>
      <c r="H33" s="29">
        <f t="shared" si="3"/>
        <v>662.72146331831993</v>
      </c>
      <c r="I33" s="30">
        <f t="shared" si="4"/>
        <v>257.34969289861192</v>
      </c>
    </row>
    <row r="34" spans="1:9" s="19" customFormat="1" x14ac:dyDescent="0.25">
      <c r="B34" s="24">
        <v>20</v>
      </c>
      <c r="C34" s="31">
        <v>0</v>
      </c>
      <c r="D34" s="26">
        <v>247.97510159999999</v>
      </c>
      <c r="E34" s="27">
        <f t="shared" si="0"/>
        <v>0.6</v>
      </c>
      <c r="F34" s="28">
        <f t="shared" si="1"/>
        <v>3.2579999999999996</v>
      </c>
      <c r="G34" s="28">
        <f t="shared" si="2"/>
        <v>2.575178761061947</v>
      </c>
      <c r="H34" s="29">
        <f t="shared" si="3"/>
        <v>807.90288101279987</v>
      </c>
      <c r="I34" s="30">
        <f t="shared" si="4"/>
        <v>313.72691217740493</v>
      </c>
    </row>
    <row r="35" spans="1:9" s="19" customFormat="1" x14ac:dyDescent="0.25">
      <c r="B35" s="24">
        <v>21</v>
      </c>
      <c r="C35" s="25">
        <v>1</v>
      </c>
      <c r="D35" s="26">
        <v>282.00658908000003</v>
      </c>
      <c r="E35" s="27">
        <f t="shared" si="0"/>
        <v>0.6</v>
      </c>
      <c r="F35" s="28">
        <f t="shared" si="1"/>
        <v>3.2579999999999996</v>
      </c>
      <c r="G35" s="28">
        <f t="shared" si="2"/>
        <v>2.575178761061947</v>
      </c>
      <c r="H35" s="29">
        <f t="shared" si="3"/>
        <v>918.77746722263998</v>
      </c>
      <c r="I35" s="30">
        <f t="shared" si="4"/>
        <v>356.78201494786964</v>
      </c>
    </row>
    <row r="36" spans="1:9" s="19" customFormat="1" x14ac:dyDescent="0.25">
      <c r="B36" s="24">
        <v>22</v>
      </c>
      <c r="C36" s="25">
        <v>2</v>
      </c>
      <c r="D36" s="26">
        <v>275.91311555999999</v>
      </c>
      <c r="E36" s="27">
        <f t="shared" si="0"/>
        <v>0.6</v>
      </c>
      <c r="F36" s="28">
        <f t="shared" si="1"/>
        <v>3.2579999999999996</v>
      </c>
      <c r="G36" s="28">
        <f t="shared" si="2"/>
        <v>2.575178761061947</v>
      </c>
      <c r="H36" s="29">
        <f t="shared" si="3"/>
        <v>898.9249304944799</v>
      </c>
      <c r="I36" s="30">
        <f t="shared" si="4"/>
        <v>349.07282713211839</v>
      </c>
    </row>
    <row r="37" spans="1:9" s="19" customFormat="1" x14ac:dyDescent="0.25">
      <c r="B37" s="24">
        <v>23</v>
      </c>
      <c r="C37" s="25">
        <v>3</v>
      </c>
      <c r="D37" s="26">
        <v>300.61126103999999</v>
      </c>
      <c r="E37" s="27">
        <f t="shared" si="0"/>
        <v>0.6</v>
      </c>
      <c r="F37" s="28">
        <f t="shared" si="1"/>
        <v>3.2579999999999996</v>
      </c>
      <c r="G37" s="28">
        <f t="shared" si="2"/>
        <v>2.575178761061947</v>
      </c>
      <c r="H37" s="29">
        <f t="shared" si="3"/>
        <v>979.39148846831984</v>
      </c>
      <c r="I37" s="30">
        <f t="shared" si="4"/>
        <v>380.31980663914777</v>
      </c>
    </row>
    <row r="38" spans="1:9" s="19" customFormat="1" ht="13.8" thickBot="1" x14ac:dyDescent="0.3">
      <c r="B38" s="24">
        <v>24</v>
      </c>
      <c r="C38" s="25">
        <v>4</v>
      </c>
      <c r="D38" s="26">
        <v>310.76731596000002</v>
      </c>
      <c r="E38" s="27">
        <f>E39</f>
        <v>0.6</v>
      </c>
      <c r="F38" s="28">
        <f t="shared" si="1"/>
        <v>3.2579999999999996</v>
      </c>
      <c r="G38" s="28">
        <f t="shared" si="2"/>
        <v>2.575178761061947</v>
      </c>
      <c r="H38" s="29">
        <f t="shared" si="3"/>
        <v>1012.47991539768</v>
      </c>
      <c r="I38" s="30">
        <f t="shared" si="4"/>
        <v>393.16878917569028</v>
      </c>
    </row>
    <row r="39" spans="1:9" s="19" customFormat="1" ht="13.8" thickBot="1" x14ac:dyDescent="0.3">
      <c r="A39" s="32" t="s">
        <v>13</v>
      </c>
      <c r="B39" s="33">
        <v>25</v>
      </c>
      <c r="C39" s="34">
        <v>5</v>
      </c>
      <c r="D39" s="35">
        <v>336.47734656</v>
      </c>
      <c r="E39" s="36">
        <f t="shared" si="0"/>
        <v>0.6</v>
      </c>
      <c r="F39" s="37">
        <f t="shared" si="1"/>
        <v>3.2579999999999996</v>
      </c>
      <c r="G39" s="37">
        <f>H11</f>
        <v>2.575178761061947</v>
      </c>
      <c r="H39" s="38">
        <f t="shared" si="3"/>
        <v>1096.2431950924799</v>
      </c>
      <c r="I39" s="38">
        <f t="shared" si="4"/>
        <v>425.69596008954863</v>
      </c>
    </row>
    <row r="40" spans="1:9" s="19" customFormat="1" x14ac:dyDescent="0.25">
      <c r="B40" s="24">
        <v>26</v>
      </c>
      <c r="C40" s="25">
        <v>6</v>
      </c>
      <c r="D40" s="26">
        <v>350.47721064000001</v>
      </c>
      <c r="E40" s="27">
        <f t="shared" si="0"/>
        <v>0.6</v>
      </c>
      <c r="F40" s="28">
        <f t="shared" si="1"/>
        <v>3.2579999999999996</v>
      </c>
      <c r="G40" s="28">
        <f t="shared" ref="G40:G48" si="5">$G$39-(C40-$C$39)*($G$39-$G$49)/($C$49-$C$39)</f>
        <v>2.575178761061947</v>
      </c>
      <c r="H40" s="29">
        <f t="shared" si="3"/>
        <v>1141.8547522651199</v>
      </c>
      <c r="I40" s="30">
        <f t="shared" si="4"/>
        <v>443.40795657783548</v>
      </c>
    </row>
    <row r="41" spans="1:9" s="19" customFormat="1" x14ac:dyDescent="0.25">
      <c r="B41" s="24">
        <v>27</v>
      </c>
      <c r="C41" s="25">
        <v>7</v>
      </c>
      <c r="D41" s="26">
        <v>363.49446552000001</v>
      </c>
      <c r="E41" s="27">
        <f t="shared" si="0"/>
        <v>0.6</v>
      </c>
      <c r="F41" s="28">
        <f t="shared" si="1"/>
        <v>3.2579999999999996</v>
      </c>
      <c r="G41" s="28">
        <f t="shared" si="5"/>
        <v>2.575178761061947</v>
      </c>
      <c r="H41" s="29">
        <f t="shared" si="3"/>
        <v>1184.2649686641598</v>
      </c>
      <c r="I41" s="30">
        <f t="shared" si="4"/>
        <v>459.87680023261572</v>
      </c>
    </row>
    <row r="42" spans="1:9" s="19" customFormat="1" x14ac:dyDescent="0.25">
      <c r="B42" s="24">
        <v>28</v>
      </c>
      <c r="C42" s="25">
        <v>8</v>
      </c>
      <c r="D42" s="26">
        <v>368.90629716000001</v>
      </c>
      <c r="E42" s="27">
        <f t="shared" si="0"/>
        <v>0.6</v>
      </c>
      <c r="F42" s="28">
        <f t="shared" si="1"/>
        <v>3.2579999999999996</v>
      </c>
      <c r="G42" s="28">
        <f t="shared" si="5"/>
        <v>2.575178761061947</v>
      </c>
      <c r="H42" s="29">
        <f t="shared" si="3"/>
        <v>1201.8967161472799</v>
      </c>
      <c r="I42" s="30">
        <f t="shared" si="4"/>
        <v>466.72360549123363</v>
      </c>
    </row>
    <row r="43" spans="1:9" s="19" customFormat="1" x14ac:dyDescent="0.25">
      <c r="B43" s="24">
        <v>29</v>
      </c>
      <c r="C43" s="25">
        <v>9</v>
      </c>
      <c r="D43" s="26">
        <v>371.63433636000002</v>
      </c>
      <c r="E43" s="27">
        <f t="shared" si="0"/>
        <v>0.6</v>
      </c>
      <c r="F43" s="28">
        <f t="shared" si="1"/>
        <v>3.2579999999999996</v>
      </c>
      <c r="G43" s="28">
        <f t="shared" si="5"/>
        <v>2.575178761061947</v>
      </c>
      <c r="H43" s="29">
        <f t="shared" si="3"/>
        <v>1210.7846678608798</v>
      </c>
      <c r="I43" s="30">
        <f t="shared" si="4"/>
        <v>470.17499762291413</v>
      </c>
    </row>
    <row r="44" spans="1:9" s="19" customFormat="1" x14ac:dyDescent="0.25">
      <c r="B44" s="24">
        <v>30</v>
      </c>
      <c r="C44" s="25">
        <v>10</v>
      </c>
      <c r="D44" s="26">
        <v>377.32216055999999</v>
      </c>
      <c r="E44" s="27">
        <f t="shared" si="0"/>
        <v>0.6</v>
      </c>
      <c r="F44" s="28">
        <f t="shared" si="1"/>
        <v>3.2579999999999996</v>
      </c>
      <c r="G44" s="28">
        <f t="shared" si="5"/>
        <v>2.575178761061947</v>
      </c>
      <c r="H44" s="29">
        <f t="shared" si="3"/>
        <v>1229.3155991044798</v>
      </c>
      <c r="I44" s="30">
        <f t="shared" si="4"/>
        <v>477.37097621818577</v>
      </c>
    </row>
    <row r="45" spans="1:9" s="19" customFormat="1" x14ac:dyDescent="0.25">
      <c r="B45" s="24">
        <v>31</v>
      </c>
      <c r="C45" s="25">
        <v>11</v>
      </c>
      <c r="D45" s="26">
        <v>376.52806656000001</v>
      </c>
      <c r="E45" s="27">
        <f t="shared" si="0"/>
        <v>0.6</v>
      </c>
      <c r="F45" s="28">
        <f t="shared" si="1"/>
        <v>3.2579999999999996</v>
      </c>
      <c r="G45" s="28">
        <f t="shared" si="5"/>
        <v>2.575178761061947</v>
      </c>
      <c r="H45" s="29">
        <f t="shared" si="3"/>
        <v>1226.7284408524799</v>
      </c>
      <c r="I45" s="30">
        <f t="shared" si="4"/>
        <v>476.36632431163889</v>
      </c>
    </row>
    <row r="46" spans="1:9" s="19" customFormat="1" x14ac:dyDescent="0.25">
      <c r="B46" s="24">
        <v>32</v>
      </c>
      <c r="C46" s="25">
        <v>12</v>
      </c>
      <c r="D46" s="26">
        <v>386.42116379999999</v>
      </c>
      <c r="E46" s="27">
        <f t="shared" si="0"/>
        <v>0.6</v>
      </c>
      <c r="F46" s="28">
        <f t="shared" si="1"/>
        <v>3.2579999999999996</v>
      </c>
      <c r="G46" s="28">
        <f t="shared" si="5"/>
        <v>2.575178761061947</v>
      </c>
      <c r="H46" s="29">
        <f t="shared" si="3"/>
        <v>1258.9601516603998</v>
      </c>
      <c r="I46" s="30">
        <f t="shared" si="4"/>
        <v>488.88262465368905</v>
      </c>
    </row>
    <row r="47" spans="1:9" s="19" customFormat="1" x14ac:dyDescent="0.25">
      <c r="B47" s="24">
        <v>33</v>
      </c>
      <c r="C47" s="25">
        <v>13</v>
      </c>
      <c r="D47" s="26">
        <v>389.84300375999999</v>
      </c>
      <c r="E47" s="27">
        <f t="shared" si="0"/>
        <v>0.6</v>
      </c>
      <c r="F47" s="28">
        <f t="shared" si="1"/>
        <v>3.2579999999999996</v>
      </c>
      <c r="G47" s="28">
        <f t="shared" si="5"/>
        <v>2.575178761061947</v>
      </c>
      <c r="H47" s="29">
        <f t="shared" si="3"/>
        <v>1270.1085062500797</v>
      </c>
      <c r="I47" s="30">
        <f t="shared" si="4"/>
        <v>493.21178220898145</v>
      </c>
    </row>
    <row r="48" spans="1:9" s="19" customFormat="1" ht="13.8" thickBot="1" x14ac:dyDescent="0.3">
      <c r="B48" s="39">
        <v>34</v>
      </c>
      <c r="C48" s="40">
        <v>14</v>
      </c>
      <c r="D48" s="41">
        <v>384.44798256000001</v>
      </c>
      <c r="E48" s="42">
        <f t="shared" si="0"/>
        <v>0.6</v>
      </c>
      <c r="F48" s="43">
        <f t="shared" si="1"/>
        <v>3.2579999999999996</v>
      </c>
      <c r="G48" s="43">
        <f t="shared" si="5"/>
        <v>2.575178761061947</v>
      </c>
      <c r="H48" s="44">
        <f t="shared" si="3"/>
        <v>1252.5315271804798</v>
      </c>
      <c r="I48" s="45">
        <f t="shared" si="4"/>
        <v>486.3862447607184</v>
      </c>
    </row>
    <row r="49" spans="1:9" s="19" customFormat="1" ht="13.8" thickBot="1" x14ac:dyDescent="0.3">
      <c r="A49" s="32" t="s">
        <v>14</v>
      </c>
      <c r="B49" s="33">
        <v>35</v>
      </c>
      <c r="C49" s="34">
        <v>15</v>
      </c>
      <c r="D49" s="35">
        <v>370.45413660000003</v>
      </c>
      <c r="E49" s="36">
        <f>60%+40%*(C49-$C$49)/($C$66-$C$49)</f>
        <v>0.6</v>
      </c>
      <c r="F49" s="37">
        <f t="shared" si="1"/>
        <v>3.2579999999999996</v>
      </c>
      <c r="G49" s="37">
        <f>H10</f>
        <v>2.575178761061947</v>
      </c>
      <c r="H49" s="38">
        <f t="shared" si="3"/>
        <v>1206.9395770428</v>
      </c>
      <c r="I49" s="38">
        <f t="shared" si="4"/>
        <v>468.68186212637323</v>
      </c>
    </row>
    <row r="50" spans="1:9" s="19" customFormat="1" x14ac:dyDescent="0.25">
      <c r="B50" s="20">
        <v>36</v>
      </c>
      <c r="C50" s="21">
        <v>16</v>
      </c>
      <c r="D50" s="22">
        <v>344.96386811999997</v>
      </c>
      <c r="E50" s="23">
        <f t="shared" ref="E50:E66" si="6">60%+40%*(C50-$C$49)/($C$66-$C$49)</f>
        <v>0.62352941176470589</v>
      </c>
      <c r="F50" s="46">
        <f t="shared" si="1"/>
        <v>3.385764705882353</v>
      </c>
      <c r="G50" s="28">
        <f t="shared" ref="G50:G57" si="7">$G$49-(C50-$C$49)*($G$49-$G$59)/($C$59-$C$49)</f>
        <v>2.5914602811035921</v>
      </c>
      <c r="H50" s="47">
        <f t="shared" si="3"/>
        <v>1167.9664894853506</v>
      </c>
      <c r="I50" s="48">
        <f t="shared" si="4"/>
        <v>450.69820209166534</v>
      </c>
    </row>
    <row r="51" spans="1:9" s="19" customFormat="1" x14ac:dyDescent="0.25">
      <c r="B51" s="24">
        <v>37</v>
      </c>
      <c r="C51" s="25">
        <v>17</v>
      </c>
      <c r="D51" s="26">
        <v>328.02474372</v>
      </c>
      <c r="E51" s="27">
        <f t="shared" si="6"/>
        <v>0.64705882352941169</v>
      </c>
      <c r="F51" s="28">
        <f t="shared" si="1"/>
        <v>3.5135294117647051</v>
      </c>
      <c r="G51" s="28">
        <f t="shared" si="7"/>
        <v>2.6077418011452367</v>
      </c>
      <c r="H51" s="29">
        <f t="shared" si="3"/>
        <v>1152.5245848467998</v>
      </c>
      <c r="I51" s="30">
        <f t="shared" si="4"/>
        <v>441.96269137559858</v>
      </c>
    </row>
    <row r="52" spans="1:9" s="19" customFormat="1" x14ac:dyDescent="0.25">
      <c r="B52" s="24">
        <v>38</v>
      </c>
      <c r="C52" s="25">
        <v>18</v>
      </c>
      <c r="D52" s="26">
        <v>305.36266752</v>
      </c>
      <c r="E52" s="27">
        <f t="shared" si="6"/>
        <v>0.6705882352941176</v>
      </c>
      <c r="F52" s="28">
        <f t="shared" si="1"/>
        <v>3.6412941176470586</v>
      </c>
      <c r="G52" s="28">
        <f t="shared" si="7"/>
        <v>2.6240233211868818</v>
      </c>
      <c r="H52" s="29">
        <f t="shared" si="3"/>
        <v>1111.9152849895904</v>
      </c>
      <c r="I52" s="30">
        <f t="shared" si="4"/>
        <v>423.74443702987207</v>
      </c>
    </row>
    <row r="53" spans="1:9" s="19" customFormat="1" x14ac:dyDescent="0.25">
      <c r="B53" s="24">
        <v>39</v>
      </c>
      <c r="C53" s="25">
        <v>19</v>
      </c>
      <c r="D53" s="26">
        <v>261.86878572000001</v>
      </c>
      <c r="E53" s="27">
        <f t="shared" si="6"/>
        <v>0.69411764705882351</v>
      </c>
      <c r="F53" s="28">
        <f t="shared" si="1"/>
        <v>3.7690588235294116</v>
      </c>
      <c r="G53" s="28">
        <f t="shared" si="7"/>
        <v>2.6403048412285268</v>
      </c>
      <c r="H53" s="29">
        <f t="shared" si="3"/>
        <v>986.9988574248988</v>
      </c>
      <c r="I53" s="30">
        <f t="shared" si="4"/>
        <v>373.82003850951196</v>
      </c>
    </row>
    <row r="54" spans="1:9" s="19" customFormat="1" x14ac:dyDescent="0.25">
      <c r="B54" s="24">
        <v>40</v>
      </c>
      <c r="C54" s="25">
        <v>20</v>
      </c>
      <c r="D54" s="26">
        <v>223.89860952000001</v>
      </c>
      <c r="E54" s="27">
        <f t="shared" si="6"/>
        <v>0.71764705882352942</v>
      </c>
      <c r="F54" s="28">
        <f t="shared" si="1"/>
        <v>3.8968235294117646</v>
      </c>
      <c r="G54" s="28">
        <f t="shared" si="7"/>
        <v>2.6565863612701719</v>
      </c>
      <c r="H54" s="29">
        <f t="shared" si="3"/>
        <v>872.49336978011297</v>
      </c>
      <c r="I54" s="30">
        <f t="shared" si="4"/>
        <v>328.42650346324706</v>
      </c>
    </row>
    <row r="55" spans="1:9" s="19" customFormat="1" x14ac:dyDescent="0.25">
      <c r="B55" s="24">
        <v>41</v>
      </c>
      <c r="C55" s="25">
        <v>21</v>
      </c>
      <c r="D55" s="26">
        <v>196.30562567999999</v>
      </c>
      <c r="E55" s="27">
        <f t="shared" si="6"/>
        <v>0.74117647058823533</v>
      </c>
      <c r="F55" s="28">
        <f t="shared" si="1"/>
        <v>4.024588235294118</v>
      </c>
      <c r="G55" s="28">
        <f t="shared" si="7"/>
        <v>2.6728678813118165</v>
      </c>
      <c r="H55" s="29">
        <f t="shared" si="3"/>
        <v>790.04931163377887</v>
      </c>
      <c r="I55" s="30">
        <f t="shared" si="4"/>
        <v>295.5811310980439</v>
      </c>
    </row>
    <row r="56" spans="1:9" s="19" customFormat="1" x14ac:dyDescent="0.25">
      <c r="B56" s="24">
        <v>42</v>
      </c>
      <c r="C56" s="25">
        <v>22</v>
      </c>
      <c r="D56" s="26">
        <v>163.04456268000001</v>
      </c>
      <c r="E56" s="27">
        <f t="shared" si="6"/>
        <v>0.76470588235294112</v>
      </c>
      <c r="F56" s="28">
        <f t="shared" si="1"/>
        <v>4.1523529411764697</v>
      </c>
      <c r="G56" s="28">
        <f t="shared" si="7"/>
        <v>2.6891494013534616</v>
      </c>
      <c r="H56" s="29">
        <f t="shared" si="3"/>
        <v>677.01856938712933</v>
      </c>
      <c r="I56" s="30">
        <f t="shared" si="4"/>
        <v>251.75937381775171</v>
      </c>
    </row>
    <row r="57" spans="1:9" s="19" customFormat="1" x14ac:dyDescent="0.25">
      <c r="B57" s="24">
        <v>43</v>
      </c>
      <c r="C57" s="25">
        <v>23</v>
      </c>
      <c r="D57" s="26">
        <v>141.77634264</v>
      </c>
      <c r="E57" s="27">
        <f t="shared" si="6"/>
        <v>0.78823529411764703</v>
      </c>
      <c r="F57" s="28">
        <f t="shared" si="1"/>
        <v>4.2801176470588231</v>
      </c>
      <c r="G57" s="28">
        <f t="shared" si="7"/>
        <v>2.7054309213951067</v>
      </c>
      <c r="H57" s="29">
        <f t="shared" si="3"/>
        <v>606.81942606892233</v>
      </c>
      <c r="I57" s="30">
        <f t="shared" si="4"/>
        <v>224.29677330515776</v>
      </c>
    </row>
    <row r="58" spans="1:9" s="19" customFormat="1" ht="13.8" thickBot="1" x14ac:dyDescent="0.3">
      <c r="B58" s="39">
        <v>44</v>
      </c>
      <c r="C58" s="40">
        <v>24</v>
      </c>
      <c r="D58" s="41">
        <v>121.92957276</v>
      </c>
      <c r="E58" s="42">
        <f t="shared" si="6"/>
        <v>0.81176470588235294</v>
      </c>
      <c r="F58" s="43">
        <f t="shared" si="1"/>
        <v>4.4078823529411766</v>
      </c>
      <c r="G58" s="43">
        <f>$G$49-(C58-$C$49)*($G$49-$G$59)/($C$59-$C$49)</f>
        <v>2.7217124414367513</v>
      </c>
      <c r="H58" s="44">
        <f t="shared" si="3"/>
        <v>537.45121207046122</v>
      </c>
      <c r="I58" s="45">
        <f t="shared" si="4"/>
        <v>197.46803662577548</v>
      </c>
    </row>
    <row r="59" spans="1:9" s="19" customFormat="1" ht="13.8" thickBot="1" x14ac:dyDescent="0.3">
      <c r="A59" s="32" t="s">
        <v>15</v>
      </c>
      <c r="B59" s="33">
        <v>45</v>
      </c>
      <c r="C59" s="34">
        <v>25</v>
      </c>
      <c r="D59" s="35">
        <v>104.46010044000001</v>
      </c>
      <c r="E59" s="36">
        <f t="shared" si="6"/>
        <v>0.83529411764705874</v>
      </c>
      <c r="F59" s="37">
        <f t="shared" si="1"/>
        <v>4.5356470588235291</v>
      </c>
      <c r="G59" s="37">
        <f>H9</f>
        <v>2.7379939614783964</v>
      </c>
      <c r="H59" s="38">
        <f t="shared" si="3"/>
        <v>473.79414732509645</v>
      </c>
      <c r="I59" s="38">
        <f t="shared" si="4"/>
        <v>173.04426305939273</v>
      </c>
    </row>
    <row r="60" spans="1:9" s="19" customFormat="1" x14ac:dyDescent="0.25">
      <c r="B60" s="20">
        <v>46</v>
      </c>
      <c r="C60" s="21">
        <v>26</v>
      </c>
      <c r="D60" s="22">
        <v>85.768800839999997</v>
      </c>
      <c r="E60" s="23">
        <f t="shared" si="6"/>
        <v>0.85882352941176476</v>
      </c>
      <c r="F60" s="46">
        <f t="shared" si="1"/>
        <v>4.6634117647058826</v>
      </c>
      <c r="G60" s="28">
        <f t="shared" ref="G60:G65" si="8">$G$59-(C60-$C$59)*($G$59-$G$66)/($C$66-$C$59)</f>
        <v>2.6982805384100539</v>
      </c>
      <c r="H60" s="47">
        <f t="shared" si="3"/>
        <v>399.97523488197174</v>
      </c>
      <c r="I60" s="48">
        <f t="shared" si="4"/>
        <v>148.23337647376533</v>
      </c>
    </row>
    <row r="61" spans="1:9" s="19" customFormat="1" x14ac:dyDescent="0.25">
      <c r="B61" s="24">
        <v>47</v>
      </c>
      <c r="C61" s="25">
        <v>27</v>
      </c>
      <c r="D61" s="26">
        <v>71.538189599999995</v>
      </c>
      <c r="E61" s="27">
        <f t="shared" si="6"/>
        <v>0.88235294117647056</v>
      </c>
      <c r="F61" s="28">
        <f t="shared" si="1"/>
        <v>4.7911764705882351</v>
      </c>
      <c r="G61" s="28">
        <f t="shared" si="8"/>
        <v>2.6585671153417119</v>
      </c>
      <c r="H61" s="29">
        <f t="shared" si="3"/>
        <v>342.75209075999999</v>
      </c>
      <c r="I61" s="30">
        <f t="shared" si="4"/>
        <v>128.92361783236203</v>
      </c>
    </row>
    <row r="62" spans="1:9" s="19" customFormat="1" x14ac:dyDescent="0.25">
      <c r="B62" s="24">
        <v>48</v>
      </c>
      <c r="C62" s="25">
        <v>28</v>
      </c>
      <c r="D62" s="26">
        <v>56.574383879999999</v>
      </c>
      <c r="E62" s="27">
        <f t="shared" si="6"/>
        <v>0.90588235294117647</v>
      </c>
      <c r="F62" s="28">
        <f t="shared" si="1"/>
        <v>4.9189411764705877</v>
      </c>
      <c r="G62" s="28">
        <f t="shared" si="8"/>
        <v>2.6188536922733694</v>
      </c>
      <c r="H62" s="29">
        <f t="shared" si="3"/>
        <v>278.28606640078584</v>
      </c>
      <c r="I62" s="30">
        <f t="shared" si="4"/>
        <v>106.26254808423903</v>
      </c>
    </row>
    <row r="63" spans="1:9" s="19" customFormat="1" x14ac:dyDescent="0.25">
      <c r="B63" s="24">
        <v>49</v>
      </c>
      <c r="C63" s="25">
        <v>29</v>
      </c>
      <c r="D63" s="26">
        <v>43.348159199999998</v>
      </c>
      <c r="E63" s="27">
        <f t="shared" si="6"/>
        <v>0.92941176470588238</v>
      </c>
      <c r="F63" s="28">
        <f t="shared" si="1"/>
        <v>5.0467058823529412</v>
      </c>
      <c r="G63" s="28">
        <f t="shared" si="8"/>
        <v>2.5791402692050269</v>
      </c>
      <c r="H63" s="29">
        <f t="shared" si="3"/>
        <v>218.76541002381174</v>
      </c>
      <c r="I63" s="30">
        <f t="shared" si="4"/>
        <v>84.821059418859065</v>
      </c>
    </row>
    <row r="64" spans="1:9" s="19" customFormat="1" x14ac:dyDescent="0.25">
      <c r="B64" s="24">
        <v>50</v>
      </c>
      <c r="C64" s="25">
        <v>30</v>
      </c>
      <c r="D64" s="26">
        <v>31.0240218</v>
      </c>
      <c r="E64" s="27">
        <f t="shared" si="6"/>
        <v>0.95294117647058818</v>
      </c>
      <c r="F64" s="28">
        <f t="shared" si="1"/>
        <v>5.1744705882352937</v>
      </c>
      <c r="G64" s="28">
        <f t="shared" si="8"/>
        <v>2.5394268461366845</v>
      </c>
      <c r="H64" s="29">
        <f t="shared" si="3"/>
        <v>160.53288833287058</v>
      </c>
      <c r="I64" s="30">
        <f t="shared" si="4"/>
        <v>63.216189344888853</v>
      </c>
    </row>
    <row r="65" spans="1:9" s="19" customFormat="1" ht="13.8" thickBot="1" x14ac:dyDescent="0.3">
      <c r="B65" s="24">
        <v>51</v>
      </c>
      <c r="C65" s="25">
        <v>31</v>
      </c>
      <c r="D65" s="26">
        <v>20.206157640000001</v>
      </c>
      <c r="E65" s="27">
        <f t="shared" si="6"/>
        <v>0.97647058823529409</v>
      </c>
      <c r="F65" s="28">
        <f t="shared" si="1"/>
        <v>5.3022352941176463</v>
      </c>
      <c r="G65" s="28">
        <f t="shared" si="8"/>
        <v>2.4997134230683424</v>
      </c>
      <c r="H65" s="29">
        <f t="shared" si="3"/>
        <v>107.13780219731292</v>
      </c>
      <c r="I65" s="30">
        <f t="shared" si="4"/>
        <v>42.86003395773411</v>
      </c>
    </row>
    <row r="66" spans="1:9" s="19" customFormat="1" ht="13.8" thickBot="1" x14ac:dyDescent="0.3">
      <c r="A66" s="32" t="s">
        <v>16</v>
      </c>
      <c r="B66" s="33">
        <v>52</v>
      </c>
      <c r="C66" s="34">
        <v>32</v>
      </c>
      <c r="D66" s="35">
        <v>11.850326519999999</v>
      </c>
      <c r="E66" s="36">
        <f t="shared" si="6"/>
        <v>1</v>
      </c>
      <c r="F66" s="37">
        <f t="shared" si="1"/>
        <v>5.43</v>
      </c>
      <c r="G66" s="37">
        <f>H8</f>
        <v>2.46</v>
      </c>
      <c r="H66" s="38">
        <f>F66*D66</f>
        <v>64.347273003599994</v>
      </c>
      <c r="I66" s="38">
        <f t="shared" si="4"/>
        <v>26.157428050243901</v>
      </c>
    </row>
    <row r="67" spans="1:9" s="19" customFormat="1" x14ac:dyDescent="0.25">
      <c r="B67" s="24">
        <v>53</v>
      </c>
      <c r="C67" s="25">
        <v>33</v>
      </c>
      <c r="D67" s="26">
        <v>8.1678677999999998</v>
      </c>
      <c r="E67" s="27">
        <f t="shared" ref="E67:E72" si="9">E66</f>
        <v>1</v>
      </c>
      <c r="F67" s="28">
        <f t="shared" si="1"/>
        <v>5.43</v>
      </c>
      <c r="G67" s="28">
        <f>G66</f>
        <v>2.46</v>
      </c>
      <c r="H67" s="29">
        <f t="shared" si="3"/>
        <v>44.351522153999994</v>
      </c>
      <c r="I67" s="30">
        <f t="shared" si="4"/>
        <v>18.02907404634146</v>
      </c>
    </row>
    <row r="68" spans="1:9" s="19" customFormat="1" x14ac:dyDescent="0.25">
      <c r="B68" s="39">
        <v>54</v>
      </c>
      <c r="C68" s="40">
        <v>34</v>
      </c>
      <c r="D68" s="41">
        <v>3.829653</v>
      </c>
      <c r="E68" s="42">
        <f t="shared" si="9"/>
        <v>1</v>
      </c>
      <c r="F68" s="43">
        <f t="shared" si="1"/>
        <v>5.43</v>
      </c>
      <c r="G68" s="43">
        <f>G66</f>
        <v>2.46</v>
      </c>
      <c r="H68" s="44">
        <f t="shared" si="3"/>
        <v>20.795015789999997</v>
      </c>
      <c r="I68" s="45">
        <f t="shared" si="4"/>
        <v>8.4532584512195115</v>
      </c>
    </row>
    <row r="69" spans="1:9" s="19" customFormat="1" x14ac:dyDescent="0.25">
      <c r="B69" s="24">
        <v>55</v>
      </c>
      <c r="C69" s="25">
        <v>35</v>
      </c>
      <c r="D69" s="26">
        <v>2.0913624</v>
      </c>
      <c r="E69" s="27">
        <f t="shared" si="9"/>
        <v>1</v>
      </c>
      <c r="F69" s="28">
        <f t="shared" si="1"/>
        <v>5.43</v>
      </c>
      <c r="G69" s="28">
        <f>B8</f>
        <v>2.46</v>
      </c>
      <c r="H69" s="29">
        <f t="shared" si="3"/>
        <v>11.356097832</v>
      </c>
      <c r="I69" s="30">
        <f t="shared" si="4"/>
        <v>4.6162999317073172</v>
      </c>
    </row>
    <row r="70" spans="1:9" s="19" customFormat="1" x14ac:dyDescent="0.25">
      <c r="B70" s="20">
        <v>56</v>
      </c>
      <c r="C70" s="21">
        <v>36</v>
      </c>
      <c r="D70" s="22">
        <v>1.2075572400000001</v>
      </c>
      <c r="E70" s="23">
        <f t="shared" si="9"/>
        <v>1</v>
      </c>
      <c r="F70" s="43">
        <f t="shared" si="1"/>
        <v>5.43</v>
      </c>
      <c r="G70" s="46">
        <f>G69</f>
        <v>2.46</v>
      </c>
      <c r="H70" s="44">
        <f t="shared" si="3"/>
        <v>6.5570358131999997</v>
      </c>
      <c r="I70" s="45">
        <f t="shared" si="4"/>
        <v>2.665461712682927</v>
      </c>
    </row>
    <row r="71" spans="1:9" s="19" customFormat="1" x14ac:dyDescent="0.25">
      <c r="B71" s="24">
        <v>57</v>
      </c>
      <c r="C71" s="25">
        <v>37</v>
      </c>
      <c r="D71" s="26">
        <v>0.52179816000000001</v>
      </c>
      <c r="E71" s="27">
        <f t="shared" si="9"/>
        <v>1</v>
      </c>
      <c r="F71" s="43">
        <f t="shared" si="1"/>
        <v>5.43</v>
      </c>
      <c r="G71" s="28">
        <f>G70</f>
        <v>2.46</v>
      </c>
      <c r="H71" s="44">
        <f t="shared" si="3"/>
        <v>2.8333640087999998</v>
      </c>
      <c r="I71" s="45">
        <f t="shared" si="4"/>
        <v>1.1517739873170731</v>
      </c>
    </row>
    <row r="72" spans="1:9" s="19" customFormat="1" ht="13.8" thickBot="1" x14ac:dyDescent="0.3">
      <c r="B72" s="49">
        <v>58</v>
      </c>
      <c r="C72" s="50">
        <v>38</v>
      </c>
      <c r="D72" s="51">
        <v>0.4013832</v>
      </c>
      <c r="E72" s="52">
        <f t="shared" si="9"/>
        <v>1</v>
      </c>
      <c r="F72" s="53">
        <f t="shared" si="1"/>
        <v>5.43</v>
      </c>
      <c r="G72" s="53">
        <f>G71</f>
        <v>2.46</v>
      </c>
      <c r="H72" s="54">
        <f t="shared" si="3"/>
        <v>2.1795107759999999</v>
      </c>
      <c r="I72" s="55">
        <f t="shared" si="4"/>
        <v>0.88597999024390239</v>
      </c>
    </row>
    <row r="73" spans="1:9" s="19" customFormat="1" ht="13.8" thickBot="1" x14ac:dyDescent="0.3">
      <c r="B73" s="56"/>
      <c r="C73" s="56"/>
      <c r="D73" s="56"/>
      <c r="E73" s="56"/>
      <c r="F73" s="56"/>
      <c r="G73" s="57" t="s">
        <v>17</v>
      </c>
      <c r="H73" s="58">
        <f>SUM(H15:H72)</f>
        <v>30340.220293625291</v>
      </c>
      <c r="I73" s="59">
        <f>SUM(I15:I72)</f>
        <v>11681.314574591963</v>
      </c>
    </row>
    <row r="74" spans="1:9" s="19" customFormat="1" ht="13.8" thickBot="1" x14ac:dyDescent="0.3">
      <c r="B74" s="56"/>
      <c r="C74" s="56"/>
      <c r="D74" s="56"/>
      <c r="E74" s="56"/>
      <c r="F74" s="56"/>
      <c r="G74" s="56"/>
      <c r="H74" s="56"/>
      <c r="I74" s="56"/>
    </row>
    <row r="75" spans="1:9" s="19" customFormat="1" ht="18" thickBot="1" x14ac:dyDescent="0.35">
      <c r="B75" s="56"/>
      <c r="C75" s="56"/>
      <c r="D75" s="56"/>
      <c r="E75" s="56"/>
      <c r="F75" s="56"/>
      <c r="G75" s="56"/>
      <c r="H75" s="65" t="s">
        <v>18</v>
      </c>
      <c r="I75" s="66">
        <f>H73/I73</f>
        <v>2.5973292731640263</v>
      </c>
    </row>
    <row r="76" spans="1:9" x14ac:dyDescent="0.25">
      <c r="B76" s="56"/>
      <c r="C76" s="56"/>
      <c r="D76" s="56"/>
      <c r="E76" s="56"/>
      <c r="F76" s="56"/>
      <c r="G76" s="56"/>
      <c r="H76" s="56"/>
      <c r="I76" s="56"/>
    </row>
  </sheetData>
  <mergeCells count="4">
    <mergeCell ref="B13:D13"/>
    <mergeCell ref="A3:C3"/>
    <mergeCell ref="D6:D7"/>
    <mergeCell ref="E6:E7"/>
  </mergeCells>
  <phoneticPr fontId="0" type="noConversion"/>
  <pageMargins left="0.17" right="0.25" top="0.59055118110236227" bottom="0.78740157480314965" header="0.31496062992125984" footer="0.55118110236220474"/>
  <pageSetup paperSize="9" scale="72" fitToHeight="2" orientation="portrait"/>
  <headerFooter alignWithMargins="0">
    <oddHeader>&amp;L&amp;D&amp;C&amp;F&amp;R&amp;A</oddHeader>
  </headerFooter>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76"/>
  <sheetViews>
    <sheetView zoomScale="80" zoomScaleNormal="80" workbookViewId="0">
      <selection activeCell="L10" sqref="L10"/>
    </sheetView>
  </sheetViews>
  <sheetFormatPr defaultColWidth="9.109375" defaultRowHeight="13.2" x14ac:dyDescent="0.25"/>
  <cols>
    <col min="1" max="1" width="6.88671875" style="1" bestFit="1" customWidth="1"/>
    <col min="2" max="2" width="11.6640625" style="1" customWidth="1"/>
    <col min="3" max="3" width="25" style="1" customWidth="1"/>
    <col min="4" max="4" width="12.88671875" style="1" customWidth="1"/>
    <col min="5" max="5" width="15" style="1" bestFit="1" customWidth="1"/>
    <col min="6" max="6" width="13.44140625" style="1" customWidth="1"/>
    <col min="7" max="7" width="15.44140625" style="1" customWidth="1"/>
    <col min="8" max="8" width="23.109375" style="1" customWidth="1"/>
    <col min="9" max="9" width="13.88671875" style="1" customWidth="1"/>
    <col min="10" max="10" width="25.6640625" style="1" customWidth="1"/>
    <col min="11" max="11" width="7.109375" style="1" customWidth="1"/>
    <col min="12" max="12" width="9.109375" style="1"/>
    <col min="13" max="13" width="11.33203125" style="1" customWidth="1"/>
    <col min="14" max="15" width="9.109375" style="1"/>
    <col min="16" max="17" width="9.109375" style="1" customWidth="1"/>
    <col min="18" max="16384" width="9.109375" style="1"/>
  </cols>
  <sheetData>
    <row r="1" spans="1:17" s="68" customFormat="1" ht="15.6" x14ac:dyDescent="0.3">
      <c r="A1" s="74" t="s">
        <v>34</v>
      </c>
      <c r="H1" s="155" t="str">
        <f>Instructions!A1</f>
        <v>Tool version 2.0</v>
      </c>
      <c r="I1" s="156">
        <f>Instructions!A2</f>
        <v>46141</v>
      </c>
    </row>
    <row r="2" spans="1:17" ht="13.8" thickBot="1" x14ac:dyDescent="0.3"/>
    <row r="3" spans="1:17" ht="30" customHeight="1" thickBot="1" x14ac:dyDescent="0.3">
      <c r="A3" s="167" t="s">
        <v>36</v>
      </c>
      <c r="B3" s="168"/>
      <c r="C3" s="168"/>
      <c r="D3" s="76">
        <v>7</v>
      </c>
    </row>
    <row r="4" spans="1:17" ht="13.8" thickBot="1" x14ac:dyDescent="0.3"/>
    <row r="5" spans="1:17" ht="16.2" thickBot="1" x14ac:dyDescent="0.35">
      <c r="A5" s="2"/>
      <c r="B5" s="112"/>
      <c r="C5" s="113"/>
      <c r="D5" s="114"/>
      <c r="E5" s="114"/>
      <c r="F5" s="110"/>
      <c r="G5" s="114"/>
      <c r="H5" s="115"/>
      <c r="I5" s="116" t="s">
        <v>44</v>
      </c>
      <c r="J5" s="117"/>
      <c r="K5" s="19"/>
      <c r="L5" s="163"/>
      <c r="M5" s="78" t="s">
        <v>0</v>
      </c>
      <c r="N5" s="79"/>
      <c r="O5" s="79"/>
      <c r="P5" s="80"/>
      <c r="Q5" s="81"/>
    </row>
    <row r="6" spans="1:17" ht="27" customHeight="1" thickBot="1" x14ac:dyDescent="0.4">
      <c r="A6" s="2"/>
      <c r="B6" s="101"/>
      <c r="C6" s="102" t="s">
        <v>42</v>
      </c>
      <c r="D6" s="169" t="s">
        <v>35</v>
      </c>
      <c r="E6" s="169" t="s">
        <v>24</v>
      </c>
      <c r="F6" s="169" t="s">
        <v>40</v>
      </c>
      <c r="G6" s="171" t="s">
        <v>41</v>
      </c>
      <c r="H6" s="97" t="s">
        <v>49</v>
      </c>
      <c r="I6" s="97" t="s">
        <v>23</v>
      </c>
      <c r="J6" s="98" t="s">
        <v>28</v>
      </c>
      <c r="K6" s="19"/>
      <c r="L6" s="164"/>
      <c r="M6" s="119" t="s">
        <v>2</v>
      </c>
      <c r="N6" s="84"/>
      <c r="O6" s="84"/>
      <c r="P6" s="80"/>
      <c r="Q6" s="81"/>
    </row>
    <row r="7" spans="1:17" ht="26.4" customHeight="1" thickBot="1" x14ac:dyDescent="0.4">
      <c r="A7" s="2"/>
      <c r="B7" s="103" t="s">
        <v>3</v>
      </c>
      <c r="C7" s="118" t="s">
        <v>4</v>
      </c>
      <c r="D7" s="170"/>
      <c r="E7" s="170"/>
      <c r="F7" s="170"/>
      <c r="G7" s="172"/>
      <c r="H7" s="99"/>
      <c r="I7" s="99" t="s">
        <v>5</v>
      </c>
      <c r="J7" s="100" t="s">
        <v>29</v>
      </c>
      <c r="K7" s="19"/>
      <c r="L7" s="85"/>
      <c r="M7" s="83" t="s">
        <v>25</v>
      </c>
      <c r="N7" s="84"/>
      <c r="O7" s="84"/>
      <c r="P7" s="80"/>
      <c r="Q7" s="81"/>
    </row>
    <row r="8" spans="1:17" ht="13.8" thickBot="1" x14ac:dyDescent="0.3">
      <c r="A8" s="60" t="s">
        <v>19</v>
      </c>
      <c r="B8" s="3">
        <f>E8</f>
        <v>2.1</v>
      </c>
      <c r="C8" s="4">
        <f>F66</f>
        <v>7</v>
      </c>
      <c r="D8" s="122">
        <f>D3</f>
        <v>7</v>
      </c>
      <c r="E8" s="69">
        <v>2.1</v>
      </c>
      <c r="F8" s="150" t="s">
        <v>33</v>
      </c>
      <c r="G8" s="151" t="s">
        <v>33</v>
      </c>
      <c r="H8" s="94">
        <v>0.25</v>
      </c>
      <c r="I8" s="5">
        <f>C8/D8</f>
        <v>1</v>
      </c>
      <c r="J8" s="6">
        <f>E8</f>
        <v>2.1</v>
      </c>
      <c r="K8" s="19"/>
      <c r="L8" s="173"/>
      <c r="M8" s="175" t="s">
        <v>60</v>
      </c>
      <c r="N8" s="176"/>
      <c r="O8" s="176"/>
      <c r="P8" s="176"/>
      <c r="Q8" s="177"/>
    </row>
    <row r="9" spans="1:17" ht="13.8" thickBot="1" x14ac:dyDescent="0.3">
      <c r="A9" s="61" t="s">
        <v>20</v>
      </c>
      <c r="B9" s="7">
        <f>E9</f>
        <v>2.57</v>
      </c>
      <c r="C9" s="8">
        <f>F59</f>
        <v>5.8470588235294114</v>
      </c>
      <c r="D9" s="123">
        <v>7.76</v>
      </c>
      <c r="E9" s="71">
        <v>2.57</v>
      </c>
      <c r="F9" s="70">
        <v>3.1</v>
      </c>
      <c r="G9" s="71">
        <v>2.44</v>
      </c>
      <c r="H9" s="95">
        <v>0.25</v>
      </c>
      <c r="I9" s="9">
        <f>C9/D9</f>
        <v>0.75348696179502728</v>
      </c>
      <c r="J9" s="154">
        <f>IF(AND(F9&gt;0,F9&lt;0.1*C9),"Error, declared capacity too low for interpolation",IF(AND(F9&gt;0,F9&lt;C9,D9&gt;C9),C9/(D9-F9)*(E9-G9)+(G9-1/(D9-F9)*(E9-G9)*F9),IF(I9&gt;1.03,"Error, declared capacity too low",IF(I9&gt;0.97,E9,E9*(1-H9*(1-I9))))))</f>
        <v>2.5166346882100479</v>
      </c>
      <c r="K9" s="19"/>
      <c r="L9" s="174"/>
      <c r="M9" s="176"/>
      <c r="N9" s="176"/>
      <c r="O9" s="176"/>
      <c r="P9" s="176"/>
      <c r="Q9" s="177"/>
    </row>
    <row r="10" spans="1:17" x14ac:dyDescent="0.25">
      <c r="A10" s="61" t="s">
        <v>21</v>
      </c>
      <c r="B10" s="7">
        <f>E10</f>
        <v>3.27</v>
      </c>
      <c r="C10" s="120">
        <f>F49</f>
        <v>4.2</v>
      </c>
      <c r="D10" s="123">
        <v>8.74</v>
      </c>
      <c r="E10" s="72">
        <v>3.27</v>
      </c>
      <c r="F10" s="73">
        <v>3.5</v>
      </c>
      <c r="G10" s="71">
        <v>3.1</v>
      </c>
      <c r="H10" s="95">
        <v>0.25</v>
      </c>
      <c r="I10" s="9">
        <f>C10/D10</f>
        <v>0.4805491990846682</v>
      </c>
      <c r="J10" s="154">
        <f>IF(AND(F10&gt;0,F10&lt;0.1*C10),"Error, declared capacity too low for interpolation",IF(AND(F10&gt;0,F10&lt;C10,D10&gt;C10),C10/(D10-F10)*(E10-G10)+(G10-1/(D10-F10)*(E10-G10)*F10),IF(I10&gt;1.03,"Error, declared capacity too low",IF(I10&gt;0.97,E10,E10*(1-H10*(1-I10))))))</f>
        <v>3.1227099236641225</v>
      </c>
      <c r="K10" s="19"/>
      <c r="L10" s="88"/>
      <c r="M10" s="89" t="s">
        <v>61</v>
      </c>
      <c r="N10" s="88"/>
      <c r="O10" s="88"/>
      <c r="P10" s="88"/>
      <c r="Q10" s="88"/>
    </row>
    <row r="11" spans="1:17" ht="13.8" thickBot="1" x14ac:dyDescent="0.3">
      <c r="A11" s="62" t="s">
        <v>22</v>
      </c>
      <c r="B11" s="10">
        <f>E11</f>
        <v>4</v>
      </c>
      <c r="C11" s="121">
        <f>F39</f>
        <v>4.2</v>
      </c>
      <c r="D11" s="124">
        <v>9.61</v>
      </c>
      <c r="E11" s="75">
        <v>4</v>
      </c>
      <c r="F11" s="91">
        <v>3.84</v>
      </c>
      <c r="G11" s="93">
        <v>3.8</v>
      </c>
      <c r="H11" s="96">
        <v>0.25</v>
      </c>
      <c r="I11" s="11">
        <f>C11/D11</f>
        <v>0.43704474505723212</v>
      </c>
      <c r="J11" s="154">
        <f>IF(AND(F11&gt;0,F11&lt;0.1*C11),"Error, declared capacity too low for interpolation",IF(AND(F11&gt;0,F11&lt;C11,D11&gt;C11),C11/(D11-F11)*(E11-G11)+(G11-1/(D11-F11)*(E11-G11)*F11),IF(I11&gt;1.03,"Error, declared capacity too low",IF(I11&gt;0.97,E11,E11*(1-H11*(1-I11))))))</f>
        <v>3.8124783362218371</v>
      </c>
      <c r="K11" s="19"/>
      <c r="L11" s="88"/>
      <c r="M11" s="89" t="s">
        <v>73</v>
      </c>
      <c r="N11" s="88"/>
      <c r="O11" s="88"/>
      <c r="P11" s="88"/>
      <c r="Q11" s="88"/>
    </row>
    <row r="12" spans="1:17" ht="34.5" customHeight="1" x14ac:dyDescent="0.25">
      <c r="K12" s="19"/>
    </row>
    <row r="13" spans="1:17" ht="27.75" customHeight="1" thickBot="1" x14ac:dyDescent="0.3">
      <c r="B13" s="166"/>
      <c r="C13" s="166"/>
      <c r="D13" s="166"/>
      <c r="K13" s="19"/>
    </row>
    <row r="14" spans="1:17" s="12" customFormat="1" ht="27" thickBot="1" x14ac:dyDescent="0.3">
      <c r="A14" s="1"/>
      <c r="B14" s="13" t="s">
        <v>6</v>
      </c>
      <c r="C14" s="14" t="s">
        <v>7</v>
      </c>
      <c r="D14" s="15" t="s">
        <v>8</v>
      </c>
      <c r="E14" s="16" t="s">
        <v>9</v>
      </c>
      <c r="F14" s="17" t="s">
        <v>10</v>
      </c>
      <c r="G14" s="17" t="s">
        <v>1</v>
      </c>
      <c r="H14" s="17" t="s">
        <v>11</v>
      </c>
      <c r="I14" s="18" t="s">
        <v>12</v>
      </c>
      <c r="K14" s="19"/>
    </row>
    <row r="15" spans="1:17" s="19" customFormat="1" x14ac:dyDescent="0.25">
      <c r="A15" s="12"/>
      <c r="B15" s="20">
        <v>1</v>
      </c>
      <c r="C15" s="21">
        <v>-19</v>
      </c>
      <c r="D15" s="22">
        <v>8.3351400000000006E-2</v>
      </c>
      <c r="E15" s="27">
        <f t="shared" ref="E15:E48" si="0">E16</f>
        <v>0.6</v>
      </c>
      <c r="F15" s="28">
        <f t="shared" ref="F15:F72" si="1">$D$3*E15</f>
        <v>4.2</v>
      </c>
      <c r="G15" s="28">
        <f t="shared" ref="G15:G38" si="2">G16</f>
        <v>3.8124783362218371</v>
      </c>
      <c r="H15" s="29">
        <f t="shared" ref="H15:H72" si="3">F15*D15</f>
        <v>0.35007588000000006</v>
      </c>
      <c r="I15" s="30">
        <f t="shared" ref="I15:I72" si="4">H15/G15</f>
        <v>9.1823703409400867E-2</v>
      </c>
    </row>
    <row r="16" spans="1:17" s="19" customFormat="1" x14ac:dyDescent="0.25">
      <c r="B16" s="24">
        <v>2</v>
      </c>
      <c r="C16" s="25">
        <v>-18</v>
      </c>
      <c r="D16" s="26">
        <v>0.40726992000000001</v>
      </c>
      <c r="E16" s="27">
        <f t="shared" si="0"/>
        <v>0.6</v>
      </c>
      <c r="F16" s="28">
        <f t="shared" si="1"/>
        <v>4.2</v>
      </c>
      <c r="G16" s="28">
        <f t="shared" si="2"/>
        <v>3.8124783362218371</v>
      </c>
      <c r="H16" s="29">
        <f t="shared" si="3"/>
        <v>1.7105336640000002</v>
      </c>
      <c r="I16" s="30">
        <f t="shared" si="4"/>
        <v>0.44866711706882451</v>
      </c>
    </row>
    <row r="17" spans="2:18" s="19" customFormat="1" x14ac:dyDescent="0.25">
      <c r="B17" s="24">
        <v>3</v>
      </c>
      <c r="C17" s="25">
        <v>-17</v>
      </c>
      <c r="D17" s="26">
        <v>0.64624272000000005</v>
      </c>
      <c r="E17" s="27">
        <f t="shared" si="0"/>
        <v>0.6</v>
      </c>
      <c r="F17" s="28">
        <f t="shared" si="1"/>
        <v>4.2</v>
      </c>
      <c r="G17" s="28">
        <f t="shared" si="2"/>
        <v>3.8124783362218371</v>
      </c>
      <c r="H17" s="29">
        <f t="shared" si="3"/>
        <v>2.7142194240000004</v>
      </c>
      <c r="I17" s="30">
        <f t="shared" si="4"/>
        <v>0.71193045169924551</v>
      </c>
    </row>
    <row r="18" spans="2:18" s="19" customFormat="1" ht="17.399999999999999" x14ac:dyDescent="0.3">
      <c r="B18" s="24">
        <v>4</v>
      </c>
      <c r="C18" s="25">
        <v>-16</v>
      </c>
      <c r="D18" s="26">
        <v>1.0535213999999999</v>
      </c>
      <c r="E18" s="27">
        <f t="shared" si="0"/>
        <v>0.6</v>
      </c>
      <c r="F18" s="28">
        <f t="shared" si="1"/>
        <v>4.2</v>
      </c>
      <c r="G18" s="28">
        <f t="shared" si="2"/>
        <v>3.8124783362218371</v>
      </c>
      <c r="H18" s="29">
        <f t="shared" si="3"/>
        <v>4.4247898799999996</v>
      </c>
      <c r="I18" s="30">
        <f t="shared" si="4"/>
        <v>1.1606072191835621</v>
      </c>
      <c r="K18" s="152" t="s">
        <v>47</v>
      </c>
      <c r="L18"/>
      <c r="M18" s="137"/>
      <c r="N18" s="137"/>
      <c r="O18" s="137"/>
      <c r="P18" s="137"/>
      <c r="Q18" s="137"/>
      <c r="R18" s="137"/>
    </row>
    <row r="19" spans="2:18" s="19" customFormat="1" ht="17.399999999999999" x14ac:dyDescent="0.3">
      <c r="B19" s="24">
        <v>5</v>
      </c>
      <c r="C19" s="25">
        <v>-15</v>
      </c>
      <c r="D19" s="26">
        <v>1.7411901599999999</v>
      </c>
      <c r="E19" s="27">
        <f t="shared" si="0"/>
        <v>0.6</v>
      </c>
      <c r="F19" s="28">
        <f t="shared" si="1"/>
        <v>4.2</v>
      </c>
      <c r="G19" s="28">
        <f t="shared" si="2"/>
        <v>3.8124783362218371</v>
      </c>
      <c r="H19" s="29">
        <f t="shared" si="3"/>
        <v>7.312998672</v>
      </c>
      <c r="I19" s="30">
        <f t="shared" si="4"/>
        <v>1.9181744857459768</v>
      </c>
      <c r="K19" s="152" t="s">
        <v>65</v>
      </c>
      <c r="L19"/>
      <c r="M19" s="138"/>
      <c r="N19" s="138"/>
      <c r="O19" s="138"/>
      <c r="P19" s="138"/>
      <c r="Q19" s="138"/>
      <c r="R19" s="138"/>
    </row>
    <row r="20" spans="2:18" s="19" customFormat="1" ht="14.4" x14ac:dyDescent="0.3">
      <c r="B20" s="24">
        <v>6</v>
      </c>
      <c r="C20" s="25">
        <v>-14</v>
      </c>
      <c r="D20" s="26">
        <v>2.97860148</v>
      </c>
      <c r="E20" s="27">
        <f t="shared" si="0"/>
        <v>0.6</v>
      </c>
      <c r="F20" s="28">
        <f t="shared" si="1"/>
        <v>4.2</v>
      </c>
      <c r="G20" s="28">
        <f t="shared" si="2"/>
        <v>3.8124783362218371</v>
      </c>
      <c r="H20" s="29">
        <f t="shared" si="3"/>
        <v>12.510126216</v>
      </c>
      <c r="I20" s="30">
        <f t="shared" si="4"/>
        <v>3.2813632269442676</v>
      </c>
      <c r="K20" s="139"/>
      <c r="L20" s="140"/>
      <c r="M20" s="138"/>
      <c r="N20" s="138"/>
      <c r="O20" s="138"/>
      <c r="P20" s="138"/>
      <c r="Q20" s="138"/>
      <c r="R20" s="138"/>
    </row>
    <row r="21" spans="2:18" s="19" customFormat="1" x14ac:dyDescent="0.25">
      <c r="B21" s="24">
        <v>7</v>
      </c>
      <c r="C21" s="25">
        <v>-13</v>
      </c>
      <c r="D21" s="26">
        <v>3.7930011600000002</v>
      </c>
      <c r="E21" s="27">
        <f t="shared" si="0"/>
        <v>0.6</v>
      </c>
      <c r="F21" s="28">
        <f t="shared" si="1"/>
        <v>4.2</v>
      </c>
      <c r="G21" s="28">
        <f t="shared" si="2"/>
        <v>3.8124783362218371</v>
      </c>
      <c r="H21" s="29">
        <f t="shared" si="3"/>
        <v>15.930604872000002</v>
      </c>
      <c r="I21" s="30">
        <f t="shared" si="4"/>
        <v>4.1785430544340398</v>
      </c>
      <c r="K21" s="141"/>
      <c r="L21"/>
      <c r="M21" s="138"/>
      <c r="N21" s="138"/>
      <c r="O21" s="138"/>
      <c r="P21" s="138"/>
      <c r="Q21" s="138"/>
      <c r="R21" s="138"/>
    </row>
    <row r="22" spans="2:18" s="19" customFormat="1" x14ac:dyDescent="0.25">
      <c r="B22" s="24">
        <v>8</v>
      </c>
      <c r="C22" s="25">
        <v>-12</v>
      </c>
      <c r="D22" s="26">
        <v>5.6854064400000004</v>
      </c>
      <c r="E22" s="27">
        <f t="shared" si="0"/>
        <v>0.6</v>
      </c>
      <c r="F22" s="28">
        <f t="shared" si="1"/>
        <v>4.2</v>
      </c>
      <c r="G22" s="28">
        <f t="shared" si="2"/>
        <v>3.8124783362218371</v>
      </c>
      <c r="H22" s="29">
        <f t="shared" si="3"/>
        <v>23.878707048000003</v>
      </c>
      <c r="I22" s="30">
        <f t="shared" si="4"/>
        <v>6.263303012408401</v>
      </c>
      <c r="K22" s="141"/>
      <c r="L22" s="142"/>
      <c r="M22" s="138"/>
      <c r="N22" s="138"/>
      <c r="O22" s="138"/>
      <c r="P22" s="138"/>
      <c r="Q22" s="138"/>
      <c r="R22" s="138"/>
    </row>
    <row r="23" spans="2:18" s="19" customFormat="1" x14ac:dyDescent="0.25">
      <c r="B23" s="24">
        <v>9</v>
      </c>
      <c r="C23" s="25">
        <v>-11</v>
      </c>
      <c r="D23" s="26">
        <v>8.9370133200000001</v>
      </c>
      <c r="E23" s="27">
        <f t="shared" si="0"/>
        <v>0.6</v>
      </c>
      <c r="F23" s="28">
        <f t="shared" si="1"/>
        <v>4.2</v>
      </c>
      <c r="G23" s="28">
        <f t="shared" si="2"/>
        <v>3.8124783362218371</v>
      </c>
      <c r="H23" s="29">
        <f t="shared" si="3"/>
        <v>37.535455943999999</v>
      </c>
      <c r="I23" s="30">
        <f t="shared" si="4"/>
        <v>9.8454214381707423</v>
      </c>
      <c r="K23" s="141"/>
      <c r="L23" s="142"/>
      <c r="M23" s="138"/>
      <c r="N23" s="138"/>
      <c r="O23" s="138"/>
      <c r="P23" s="138"/>
      <c r="Q23" s="138"/>
      <c r="R23" s="138"/>
    </row>
    <row r="24" spans="2:18" s="19" customFormat="1" x14ac:dyDescent="0.25">
      <c r="B24" s="24">
        <v>10</v>
      </c>
      <c r="C24" s="25">
        <v>-10</v>
      </c>
      <c r="D24" s="26">
        <v>11.81149344</v>
      </c>
      <c r="E24" s="27">
        <f t="shared" si="0"/>
        <v>0.6</v>
      </c>
      <c r="F24" s="28">
        <f t="shared" si="1"/>
        <v>4.2</v>
      </c>
      <c r="G24" s="28">
        <f t="shared" si="2"/>
        <v>3.8124783362218371</v>
      </c>
      <c r="H24" s="29">
        <f t="shared" si="3"/>
        <v>49.608272448000001</v>
      </c>
      <c r="I24" s="30">
        <f t="shared" si="4"/>
        <v>13.012079826573325</v>
      </c>
      <c r="K24" s="141"/>
      <c r="L24" s="142"/>
      <c r="M24" s="138"/>
      <c r="N24" s="138"/>
      <c r="O24" s="138"/>
      <c r="P24" s="138"/>
      <c r="Q24" s="138"/>
      <c r="R24" s="138"/>
    </row>
    <row r="25" spans="2:18" s="19" customFormat="1" x14ac:dyDescent="0.25">
      <c r="B25" s="24">
        <v>11</v>
      </c>
      <c r="C25" s="25">
        <v>-9</v>
      </c>
      <c r="D25" s="26">
        <v>17.286107999999999</v>
      </c>
      <c r="E25" s="27">
        <f t="shared" si="0"/>
        <v>0.6</v>
      </c>
      <c r="F25" s="28">
        <f t="shared" si="1"/>
        <v>4.2</v>
      </c>
      <c r="G25" s="28">
        <f t="shared" si="2"/>
        <v>3.8124783362218371</v>
      </c>
      <c r="H25" s="29">
        <f t="shared" si="3"/>
        <v>72.601653599999992</v>
      </c>
      <c r="I25" s="30">
        <f t="shared" si="4"/>
        <v>19.043164890990088</v>
      </c>
      <c r="K25" s="141"/>
      <c r="L25"/>
      <c r="M25" s="138"/>
      <c r="N25" s="138"/>
      <c r="O25" s="138"/>
      <c r="P25" s="138"/>
      <c r="Q25" s="138"/>
      <c r="R25" s="138"/>
    </row>
    <row r="26" spans="2:18" s="19" customFormat="1" ht="17.399999999999999" x14ac:dyDescent="0.3">
      <c r="B26" s="24">
        <v>12</v>
      </c>
      <c r="C26" s="25">
        <v>-8</v>
      </c>
      <c r="D26" s="26">
        <v>20.018439600000001</v>
      </c>
      <c r="E26" s="27">
        <f t="shared" si="0"/>
        <v>0.6</v>
      </c>
      <c r="F26" s="28">
        <f t="shared" si="1"/>
        <v>4.2</v>
      </c>
      <c r="G26" s="28">
        <f t="shared" si="2"/>
        <v>3.8124783362218371</v>
      </c>
      <c r="H26" s="29">
        <f t="shared" si="3"/>
        <v>84.077446320000007</v>
      </c>
      <c r="I26" s="30">
        <f t="shared" si="4"/>
        <v>22.053225987198839</v>
      </c>
      <c r="K26" s="152" t="s">
        <v>50</v>
      </c>
    </row>
    <row r="27" spans="2:18" s="19" customFormat="1" ht="15" x14ac:dyDescent="0.25">
      <c r="B27" s="24">
        <v>13</v>
      </c>
      <c r="C27" s="25">
        <v>-7</v>
      </c>
      <c r="D27" s="26">
        <v>28.7313546</v>
      </c>
      <c r="E27" s="27">
        <f t="shared" si="0"/>
        <v>0.6</v>
      </c>
      <c r="F27" s="28">
        <f t="shared" si="1"/>
        <v>4.2</v>
      </c>
      <c r="G27" s="28">
        <f t="shared" si="2"/>
        <v>3.8124783362218371</v>
      </c>
      <c r="H27" s="29">
        <f t="shared" si="3"/>
        <v>120.67168932</v>
      </c>
      <c r="I27" s="30">
        <f t="shared" si="4"/>
        <v>31.651770496245113</v>
      </c>
      <c r="K27" s="153" t="s">
        <v>51</v>
      </c>
    </row>
    <row r="28" spans="2:18" s="19" customFormat="1" ht="15.6" x14ac:dyDescent="0.3">
      <c r="B28" s="24">
        <v>14</v>
      </c>
      <c r="C28" s="25">
        <v>-6</v>
      </c>
      <c r="D28" s="26">
        <v>39.706154159999997</v>
      </c>
      <c r="E28" s="27">
        <f t="shared" si="0"/>
        <v>0.6</v>
      </c>
      <c r="F28" s="28">
        <f t="shared" si="1"/>
        <v>4.2</v>
      </c>
      <c r="G28" s="28">
        <f t="shared" si="2"/>
        <v>3.8124783362218371</v>
      </c>
      <c r="H28" s="29">
        <f t="shared" si="3"/>
        <v>166.76584747199999</v>
      </c>
      <c r="I28" s="30">
        <f t="shared" si="4"/>
        <v>43.742110187900714</v>
      </c>
      <c r="K28" s="153" t="s">
        <v>52</v>
      </c>
    </row>
    <row r="29" spans="2:18" s="19" customFormat="1" ht="15" x14ac:dyDescent="0.25">
      <c r="B29" s="24">
        <v>15</v>
      </c>
      <c r="C29" s="25">
        <v>-5</v>
      </c>
      <c r="D29" s="26">
        <v>56.613076800000002</v>
      </c>
      <c r="E29" s="27">
        <f t="shared" si="0"/>
        <v>0.6</v>
      </c>
      <c r="F29" s="28">
        <f t="shared" si="1"/>
        <v>4.2</v>
      </c>
      <c r="G29" s="28">
        <f t="shared" si="2"/>
        <v>3.8124783362218371</v>
      </c>
      <c r="H29" s="29">
        <f t="shared" si="3"/>
        <v>237.77492256000002</v>
      </c>
      <c r="I29" s="30">
        <f t="shared" si="4"/>
        <v>62.36754719389036</v>
      </c>
      <c r="K29" s="153" t="s">
        <v>63</v>
      </c>
    </row>
    <row r="30" spans="2:18" s="19" customFormat="1" x14ac:dyDescent="0.25">
      <c r="B30" s="24">
        <v>16</v>
      </c>
      <c r="C30" s="25">
        <v>-4</v>
      </c>
      <c r="D30" s="26">
        <v>76.362479280000002</v>
      </c>
      <c r="E30" s="27">
        <f t="shared" si="0"/>
        <v>0.6</v>
      </c>
      <c r="F30" s="28">
        <f t="shared" si="1"/>
        <v>4.2</v>
      </c>
      <c r="G30" s="28">
        <f t="shared" si="2"/>
        <v>3.8124783362218371</v>
      </c>
      <c r="H30" s="29">
        <f t="shared" si="3"/>
        <v>320.72241297600004</v>
      </c>
      <c r="I30" s="30">
        <f t="shared" si="4"/>
        <v>84.124389620489154</v>
      </c>
    </row>
    <row r="31" spans="2:18" s="19" customFormat="1" x14ac:dyDescent="0.25">
      <c r="B31" s="24">
        <v>17</v>
      </c>
      <c r="C31" s="25">
        <v>-3</v>
      </c>
      <c r="D31" s="26">
        <v>106.06553688</v>
      </c>
      <c r="E31" s="27">
        <f t="shared" si="0"/>
        <v>0.6</v>
      </c>
      <c r="F31" s="28">
        <f t="shared" si="1"/>
        <v>4.2</v>
      </c>
      <c r="G31" s="28">
        <f t="shared" si="2"/>
        <v>3.8124783362218371</v>
      </c>
      <c r="H31" s="29">
        <f t="shared" si="3"/>
        <v>445.47525489600002</v>
      </c>
      <c r="I31" s="30">
        <f t="shared" si="4"/>
        <v>116.84663245521958</v>
      </c>
    </row>
    <row r="32" spans="2:18" s="19" customFormat="1" x14ac:dyDescent="0.25">
      <c r="B32" s="24">
        <v>18</v>
      </c>
      <c r="C32" s="25">
        <v>-2</v>
      </c>
      <c r="D32" s="26">
        <v>153.22201848</v>
      </c>
      <c r="E32" s="27">
        <f t="shared" si="0"/>
        <v>0.6</v>
      </c>
      <c r="F32" s="28">
        <f t="shared" si="1"/>
        <v>4.2</v>
      </c>
      <c r="G32" s="28">
        <f t="shared" si="2"/>
        <v>3.8124783362218371</v>
      </c>
      <c r="H32" s="29">
        <f t="shared" si="3"/>
        <v>643.53247761600005</v>
      </c>
      <c r="I32" s="30">
        <f t="shared" si="4"/>
        <v>168.79636311684337</v>
      </c>
    </row>
    <row r="33" spans="1:9" s="19" customFormat="1" x14ac:dyDescent="0.25">
      <c r="B33" s="24">
        <v>19</v>
      </c>
      <c r="C33" s="25">
        <v>-1</v>
      </c>
      <c r="D33" s="26">
        <v>203.41358604000001</v>
      </c>
      <c r="E33" s="27">
        <f t="shared" si="0"/>
        <v>0.6</v>
      </c>
      <c r="F33" s="28">
        <f t="shared" si="1"/>
        <v>4.2</v>
      </c>
      <c r="G33" s="28">
        <f t="shared" si="2"/>
        <v>3.8124783362218371</v>
      </c>
      <c r="H33" s="29">
        <f t="shared" si="3"/>
        <v>854.33706136800004</v>
      </c>
      <c r="I33" s="30">
        <f t="shared" si="4"/>
        <v>224.08968288450586</v>
      </c>
    </row>
    <row r="34" spans="1:9" s="19" customFormat="1" x14ac:dyDescent="0.25">
      <c r="B34" s="24">
        <v>20</v>
      </c>
      <c r="C34" s="31">
        <v>0</v>
      </c>
      <c r="D34" s="26">
        <v>247.97510159999999</v>
      </c>
      <c r="E34" s="27">
        <f t="shared" si="0"/>
        <v>0.6</v>
      </c>
      <c r="F34" s="28">
        <f t="shared" si="1"/>
        <v>4.2</v>
      </c>
      <c r="G34" s="28">
        <f t="shared" si="2"/>
        <v>3.8124783362218371</v>
      </c>
      <c r="H34" s="29">
        <f t="shared" si="3"/>
        <v>1041.4954267200001</v>
      </c>
      <c r="I34" s="30">
        <f t="shared" si="4"/>
        <v>273.18068061525594</v>
      </c>
    </row>
    <row r="35" spans="1:9" s="19" customFormat="1" x14ac:dyDescent="0.25">
      <c r="B35" s="24">
        <v>21</v>
      </c>
      <c r="C35" s="25">
        <v>1</v>
      </c>
      <c r="D35" s="26">
        <v>282.00658908000003</v>
      </c>
      <c r="E35" s="27">
        <f t="shared" si="0"/>
        <v>0.6</v>
      </c>
      <c r="F35" s="28">
        <f t="shared" si="1"/>
        <v>4.2</v>
      </c>
      <c r="G35" s="28">
        <f t="shared" si="2"/>
        <v>3.8124783362218371</v>
      </c>
      <c r="H35" s="29">
        <f t="shared" si="3"/>
        <v>1184.4276741360002</v>
      </c>
      <c r="I35" s="30">
        <f t="shared" si="4"/>
        <v>310.67131920014185</v>
      </c>
    </row>
    <row r="36" spans="1:9" s="19" customFormat="1" x14ac:dyDescent="0.25">
      <c r="B36" s="24">
        <v>22</v>
      </c>
      <c r="C36" s="25">
        <v>2</v>
      </c>
      <c r="D36" s="26">
        <v>275.91311555999999</v>
      </c>
      <c r="E36" s="27">
        <f t="shared" si="0"/>
        <v>0.6</v>
      </c>
      <c r="F36" s="28">
        <f t="shared" si="1"/>
        <v>4.2</v>
      </c>
      <c r="G36" s="28">
        <f t="shared" si="2"/>
        <v>3.8124783362218371</v>
      </c>
      <c r="H36" s="29">
        <f t="shared" si="3"/>
        <v>1158.8350853520001</v>
      </c>
      <c r="I36" s="30">
        <f t="shared" si="4"/>
        <v>303.95847088285484</v>
      </c>
    </row>
    <row r="37" spans="1:9" s="19" customFormat="1" x14ac:dyDescent="0.25">
      <c r="B37" s="24">
        <v>23</v>
      </c>
      <c r="C37" s="25">
        <v>3</v>
      </c>
      <c r="D37" s="26">
        <v>300.61126103999999</v>
      </c>
      <c r="E37" s="27">
        <f t="shared" si="0"/>
        <v>0.6</v>
      </c>
      <c r="F37" s="28">
        <f t="shared" si="1"/>
        <v>4.2</v>
      </c>
      <c r="G37" s="28">
        <f t="shared" si="2"/>
        <v>3.8124783362218371</v>
      </c>
      <c r="H37" s="29">
        <f t="shared" si="3"/>
        <v>1262.5672963679999</v>
      </c>
      <c r="I37" s="30">
        <f t="shared" si="4"/>
        <v>331.16707428145099</v>
      </c>
    </row>
    <row r="38" spans="1:9" s="19" customFormat="1" ht="13.8" thickBot="1" x14ac:dyDescent="0.3">
      <c r="B38" s="24">
        <v>24</v>
      </c>
      <c r="C38" s="25">
        <v>4</v>
      </c>
      <c r="D38" s="26">
        <v>310.76731596000002</v>
      </c>
      <c r="E38" s="27">
        <f>E39</f>
        <v>0.6</v>
      </c>
      <c r="F38" s="28">
        <f t="shared" si="1"/>
        <v>4.2</v>
      </c>
      <c r="G38" s="28">
        <f t="shared" si="2"/>
        <v>3.8124783362218371</v>
      </c>
      <c r="H38" s="29">
        <f t="shared" si="3"/>
        <v>1305.2227270320002</v>
      </c>
      <c r="I38" s="30">
        <f t="shared" si="4"/>
        <v>342.35544753953275</v>
      </c>
    </row>
    <row r="39" spans="1:9" s="19" customFormat="1" ht="13.8" thickBot="1" x14ac:dyDescent="0.3">
      <c r="A39" s="32" t="s">
        <v>13</v>
      </c>
      <c r="B39" s="33">
        <v>25</v>
      </c>
      <c r="C39" s="34">
        <v>5</v>
      </c>
      <c r="D39" s="35">
        <v>336.47734656</v>
      </c>
      <c r="E39" s="36">
        <f t="shared" si="0"/>
        <v>0.6</v>
      </c>
      <c r="F39" s="37">
        <f t="shared" si="1"/>
        <v>4.2</v>
      </c>
      <c r="G39" s="37">
        <f>J11</f>
        <v>3.8124783362218371</v>
      </c>
      <c r="H39" s="38">
        <f t="shared" si="3"/>
        <v>1413.204855552</v>
      </c>
      <c r="I39" s="38">
        <f t="shared" si="4"/>
        <v>370.67878973247753</v>
      </c>
    </row>
    <row r="40" spans="1:9" s="19" customFormat="1" x14ac:dyDescent="0.25">
      <c r="B40" s="24">
        <v>26</v>
      </c>
      <c r="C40" s="25">
        <v>6</v>
      </c>
      <c r="D40" s="26">
        <v>350.47721064000001</v>
      </c>
      <c r="E40" s="27">
        <f t="shared" si="0"/>
        <v>0.6</v>
      </c>
      <c r="F40" s="28">
        <f t="shared" si="1"/>
        <v>4.2</v>
      </c>
      <c r="G40" s="28">
        <f t="shared" ref="G40:G48" si="5">$G$39-(C40-$C$39)*($G$39-$G$49)/($C$49-$C$39)</f>
        <v>3.7435014949660657</v>
      </c>
      <c r="H40" s="29">
        <f t="shared" si="3"/>
        <v>1472.0042846880001</v>
      </c>
      <c r="I40" s="30">
        <f t="shared" si="4"/>
        <v>393.2158933734695</v>
      </c>
    </row>
    <row r="41" spans="1:9" s="19" customFormat="1" x14ac:dyDescent="0.25">
      <c r="B41" s="24">
        <v>27</v>
      </c>
      <c r="C41" s="25">
        <v>7</v>
      </c>
      <c r="D41" s="26">
        <v>363.49446552000001</v>
      </c>
      <c r="E41" s="27">
        <f t="shared" si="0"/>
        <v>0.6</v>
      </c>
      <c r="F41" s="28">
        <f t="shared" si="1"/>
        <v>4.2</v>
      </c>
      <c r="G41" s="28">
        <f t="shared" si="5"/>
        <v>3.6745246537102942</v>
      </c>
      <c r="H41" s="29">
        <f t="shared" si="3"/>
        <v>1526.6767551840001</v>
      </c>
      <c r="I41" s="30">
        <f t="shared" si="4"/>
        <v>415.47598643608552</v>
      </c>
    </row>
    <row r="42" spans="1:9" s="19" customFormat="1" x14ac:dyDescent="0.25">
      <c r="B42" s="24">
        <v>28</v>
      </c>
      <c r="C42" s="25">
        <v>8</v>
      </c>
      <c r="D42" s="26">
        <v>368.90629716000001</v>
      </c>
      <c r="E42" s="27">
        <f t="shared" si="0"/>
        <v>0.6</v>
      </c>
      <c r="F42" s="28">
        <f t="shared" si="1"/>
        <v>4.2</v>
      </c>
      <c r="G42" s="28">
        <f t="shared" si="5"/>
        <v>3.6055478124545228</v>
      </c>
      <c r="H42" s="29">
        <f t="shared" si="3"/>
        <v>1549.4064480720001</v>
      </c>
      <c r="I42" s="30">
        <f t="shared" si="4"/>
        <v>429.72844312865232</v>
      </c>
    </row>
    <row r="43" spans="1:9" s="19" customFormat="1" x14ac:dyDescent="0.25">
      <c r="B43" s="24">
        <v>29</v>
      </c>
      <c r="C43" s="25">
        <v>9</v>
      </c>
      <c r="D43" s="26">
        <v>371.63433636000002</v>
      </c>
      <c r="E43" s="27">
        <f t="shared" si="0"/>
        <v>0.6</v>
      </c>
      <c r="F43" s="28">
        <f t="shared" si="1"/>
        <v>4.2</v>
      </c>
      <c r="G43" s="28">
        <f t="shared" si="5"/>
        <v>3.5365709711987514</v>
      </c>
      <c r="H43" s="29">
        <f t="shared" si="3"/>
        <v>1560.8642127120002</v>
      </c>
      <c r="I43" s="30">
        <f t="shared" si="4"/>
        <v>441.34960825709987</v>
      </c>
    </row>
    <row r="44" spans="1:9" s="19" customFormat="1" x14ac:dyDescent="0.25">
      <c r="B44" s="24">
        <v>30</v>
      </c>
      <c r="C44" s="25">
        <v>10</v>
      </c>
      <c r="D44" s="26">
        <v>377.32216055999999</v>
      </c>
      <c r="E44" s="27">
        <f t="shared" si="0"/>
        <v>0.6</v>
      </c>
      <c r="F44" s="28">
        <f t="shared" si="1"/>
        <v>4.2</v>
      </c>
      <c r="G44" s="28">
        <f t="shared" si="5"/>
        <v>3.46759412994298</v>
      </c>
      <c r="H44" s="29">
        <f t="shared" si="3"/>
        <v>1584.7530743520001</v>
      </c>
      <c r="I44" s="30">
        <f t="shared" si="4"/>
        <v>457.01804045275026</v>
      </c>
    </row>
    <row r="45" spans="1:9" s="19" customFormat="1" x14ac:dyDescent="0.25">
      <c r="B45" s="24">
        <v>31</v>
      </c>
      <c r="C45" s="25">
        <v>11</v>
      </c>
      <c r="D45" s="26">
        <v>376.52806656000001</v>
      </c>
      <c r="E45" s="27">
        <f t="shared" si="0"/>
        <v>0.6</v>
      </c>
      <c r="F45" s="28">
        <f t="shared" si="1"/>
        <v>4.2</v>
      </c>
      <c r="G45" s="28">
        <f t="shared" si="5"/>
        <v>3.3986172886872081</v>
      </c>
      <c r="H45" s="29">
        <f t="shared" si="3"/>
        <v>1581.4178795520002</v>
      </c>
      <c r="I45" s="30">
        <f t="shared" si="4"/>
        <v>465.31213879714539</v>
      </c>
    </row>
    <row r="46" spans="1:9" s="19" customFormat="1" x14ac:dyDescent="0.25">
      <c r="B46" s="24">
        <v>32</v>
      </c>
      <c r="C46" s="25">
        <v>12</v>
      </c>
      <c r="D46" s="26">
        <v>386.42116379999999</v>
      </c>
      <c r="E46" s="27">
        <f t="shared" si="0"/>
        <v>0.6</v>
      </c>
      <c r="F46" s="28">
        <f t="shared" si="1"/>
        <v>4.2</v>
      </c>
      <c r="G46" s="28">
        <f t="shared" si="5"/>
        <v>3.3296404474314367</v>
      </c>
      <c r="H46" s="29">
        <f t="shared" si="3"/>
        <v>1622.9688879600001</v>
      </c>
      <c r="I46" s="30">
        <f t="shared" si="4"/>
        <v>487.4306741474133</v>
      </c>
    </row>
    <row r="47" spans="1:9" s="19" customFormat="1" x14ac:dyDescent="0.25">
      <c r="B47" s="24">
        <v>33</v>
      </c>
      <c r="C47" s="25">
        <v>13</v>
      </c>
      <c r="D47" s="26">
        <v>389.84300375999999</v>
      </c>
      <c r="E47" s="27">
        <f t="shared" si="0"/>
        <v>0.6</v>
      </c>
      <c r="F47" s="28">
        <f t="shared" si="1"/>
        <v>4.2</v>
      </c>
      <c r="G47" s="28">
        <f t="shared" si="5"/>
        <v>3.2606636061756653</v>
      </c>
      <c r="H47" s="29">
        <f t="shared" si="3"/>
        <v>1637.3406157920001</v>
      </c>
      <c r="I47" s="30">
        <f t="shared" si="4"/>
        <v>502.14950499367455</v>
      </c>
    </row>
    <row r="48" spans="1:9" s="19" customFormat="1" ht="13.8" thickBot="1" x14ac:dyDescent="0.3">
      <c r="B48" s="39">
        <v>34</v>
      </c>
      <c r="C48" s="40">
        <v>14</v>
      </c>
      <c r="D48" s="41">
        <v>384.44798256000001</v>
      </c>
      <c r="E48" s="42">
        <f t="shared" si="0"/>
        <v>0.6</v>
      </c>
      <c r="F48" s="43">
        <f t="shared" si="1"/>
        <v>4.2</v>
      </c>
      <c r="G48" s="43">
        <f t="shared" si="5"/>
        <v>3.1916867649198939</v>
      </c>
      <c r="H48" s="44">
        <f t="shared" si="3"/>
        <v>1614.6815267520001</v>
      </c>
      <c r="I48" s="45">
        <f t="shared" si="4"/>
        <v>505.9022534727107</v>
      </c>
    </row>
    <row r="49" spans="1:9" s="19" customFormat="1" ht="13.8" thickBot="1" x14ac:dyDescent="0.3">
      <c r="A49" s="32" t="s">
        <v>14</v>
      </c>
      <c r="B49" s="33">
        <v>35</v>
      </c>
      <c r="C49" s="34">
        <v>15</v>
      </c>
      <c r="D49" s="35">
        <v>370.45413660000003</v>
      </c>
      <c r="E49" s="36">
        <f>60%+40%*(C49-$C$49)/($C$66-$C$49)</f>
        <v>0.6</v>
      </c>
      <c r="F49" s="37">
        <f t="shared" si="1"/>
        <v>4.2</v>
      </c>
      <c r="G49" s="37">
        <f>J10</f>
        <v>3.1227099236641225</v>
      </c>
      <c r="H49" s="38">
        <f t="shared" si="3"/>
        <v>1555.9073737200001</v>
      </c>
      <c r="I49" s="38">
        <f t="shared" si="4"/>
        <v>498.25549338708061</v>
      </c>
    </row>
    <row r="50" spans="1:9" s="19" customFormat="1" x14ac:dyDescent="0.25">
      <c r="B50" s="20">
        <v>36</v>
      </c>
      <c r="C50" s="21">
        <v>16</v>
      </c>
      <c r="D50" s="22">
        <v>344.96386811999997</v>
      </c>
      <c r="E50" s="23">
        <f>60%+40%*(C50-$C$49)/($C$66-$C$49)</f>
        <v>0.62352941176470589</v>
      </c>
      <c r="F50" s="46">
        <f t="shared" si="1"/>
        <v>4.3647058823529417</v>
      </c>
      <c r="G50" s="28">
        <f t="shared" ref="G50:G57" si="6">$G$49-(C50-$C$49)*($G$49-$G$59)/($C$59-$C$49)</f>
        <v>3.0621024001187149</v>
      </c>
      <c r="H50" s="47">
        <f t="shared" si="3"/>
        <v>1505.6658243825882</v>
      </c>
      <c r="I50" s="48">
        <f t="shared" si="4"/>
        <v>491.70982143647939</v>
      </c>
    </row>
    <row r="51" spans="1:9" s="19" customFormat="1" x14ac:dyDescent="0.25">
      <c r="B51" s="24">
        <v>37</v>
      </c>
      <c r="C51" s="25">
        <v>17</v>
      </c>
      <c r="D51" s="26">
        <v>328.02474372</v>
      </c>
      <c r="E51" s="27">
        <f t="shared" ref="E51:E66" si="7">60%+40%*(C51-$C$49)/($C$66-$C$49)</f>
        <v>0.64705882352941169</v>
      </c>
      <c r="F51" s="28">
        <f t="shared" si="1"/>
        <v>4.5294117647058822</v>
      </c>
      <c r="G51" s="28">
        <f t="shared" si="6"/>
        <v>3.0014948765733074</v>
      </c>
      <c r="H51" s="29">
        <f t="shared" si="3"/>
        <v>1485.75913332</v>
      </c>
      <c r="I51" s="30">
        <f t="shared" si="4"/>
        <v>495.00638662299991</v>
      </c>
    </row>
    <row r="52" spans="1:9" s="19" customFormat="1" x14ac:dyDescent="0.25">
      <c r="B52" s="24">
        <v>38</v>
      </c>
      <c r="C52" s="25">
        <v>18</v>
      </c>
      <c r="D52" s="26">
        <v>305.36266752</v>
      </c>
      <c r="E52" s="27">
        <f t="shared" si="7"/>
        <v>0.6705882352941176</v>
      </c>
      <c r="F52" s="28">
        <f t="shared" si="1"/>
        <v>4.6941176470588228</v>
      </c>
      <c r="G52" s="28">
        <f t="shared" si="6"/>
        <v>2.9408873530279003</v>
      </c>
      <c r="H52" s="29">
        <f t="shared" si="3"/>
        <v>1433.4082863585879</v>
      </c>
      <c r="I52" s="30">
        <f t="shared" si="4"/>
        <v>487.40672942905104</v>
      </c>
    </row>
    <row r="53" spans="1:9" s="19" customFormat="1" x14ac:dyDescent="0.25">
      <c r="B53" s="24">
        <v>39</v>
      </c>
      <c r="C53" s="25">
        <v>19</v>
      </c>
      <c r="D53" s="26">
        <v>261.86878572000001</v>
      </c>
      <c r="E53" s="27">
        <f t="shared" si="7"/>
        <v>0.69411764705882351</v>
      </c>
      <c r="F53" s="28">
        <f t="shared" si="1"/>
        <v>4.8588235294117643</v>
      </c>
      <c r="G53" s="28">
        <f t="shared" si="6"/>
        <v>2.8802798294824927</v>
      </c>
      <c r="H53" s="29">
        <f t="shared" si="3"/>
        <v>1272.3742176748235</v>
      </c>
      <c r="I53" s="30">
        <f t="shared" si="4"/>
        <v>441.75368123986561</v>
      </c>
    </row>
    <row r="54" spans="1:9" s="19" customFormat="1" x14ac:dyDescent="0.25">
      <c r="B54" s="24">
        <v>40</v>
      </c>
      <c r="C54" s="25">
        <v>20</v>
      </c>
      <c r="D54" s="26">
        <v>223.89860952000001</v>
      </c>
      <c r="E54" s="27">
        <f t="shared" si="7"/>
        <v>0.71764705882352942</v>
      </c>
      <c r="F54" s="28">
        <f t="shared" si="1"/>
        <v>5.0235294117647058</v>
      </c>
      <c r="G54" s="28">
        <f t="shared" si="6"/>
        <v>2.8196723059370852</v>
      </c>
      <c r="H54" s="29">
        <f t="shared" si="3"/>
        <v>1124.7612501769413</v>
      </c>
      <c r="I54" s="30">
        <f t="shared" si="4"/>
        <v>398.89786050976591</v>
      </c>
    </row>
    <row r="55" spans="1:9" s="19" customFormat="1" x14ac:dyDescent="0.25">
      <c r="B55" s="24">
        <v>41</v>
      </c>
      <c r="C55" s="25">
        <v>21</v>
      </c>
      <c r="D55" s="26">
        <v>196.30562567999999</v>
      </c>
      <c r="E55" s="27">
        <f t="shared" si="7"/>
        <v>0.74117647058823533</v>
      </c>
      <c r="F55" s="28">
        <f t="shared" si="1"/>
        <v>5.1882352941176473</v>
      </c>
      <c r="G55" s="28">
        <f t="shared" si="6"/>
        <v>2.7590647823916776</v>
      </c>
      <c r="H55" s="29">
        <f t="shared" si="3"/>
        <v>1018.4797755868235</v>
      </c>
      <c r="I55" s="30">
        <f t="shared" si="4"/>
        <v>369.13949323943052</v>
      </c>
    </row>
    <row r="56" spans="1:9" s="19" customFormat="1" x14ac:dyDescent="0.25">
      <c r="B56" s="24">
        <v>42</v>
      </c>
      <c r="C56" s="25">
        <v>22</v>
      </c>
      <c r="D56" s="26">
        <v>163.04456268000001</v>
      </c>
      <c r="E56" s="27">
        <f t="shared" si="7"/>
        <v>0.76470588235294112</v>
      </c>
      <c r="F56" s="28">
        <f t="shared" si="1"/>
        <v>5.3529411764705879</v>
      </c>
      <c r="G56" s="28">
        <f t="shared" si="6"/>
        <v>2.6984572588462701</v>
      </c>
      <c r="H56" s="29">
        <f t="shared" si="3"/>
        <v>872.76795316941173</v>
      </c>
      <c r="I56" s="30">
        <f t="shared" si="4"/>
        <v>323.4321945653366</v>
      </c>
    </row>
    <row r="57" spans="1:9" s="19" customFormat="1" x14ac:dyDescent="0.25">
      <c r="B57" s="24">
        <v>43</v>
      </c>
      <c r="C57" s="25">
        <v>23</v>
      </c>
      <c r="D57" s="26">
        <v>141.77634264</v>
      </c>
      <c r="E57" s="27">
        <f t="shared" si="7"/>
        <v>0.78823529411764703</v>
      </c>
      <c r="F57" s="28">
        <f t="shared" si="1"/>
        <v>5.5176470588235293</v>
      </c>
      <c r="G57" s="28">
        <f t="shared" si="6"/>
        <v>2.637849735300863</v>
      </c>
      <c r="H57" s="29">
        <f t="shared" si="3"/>
        <v>782.27181997835294</v>
      </c>
      <c r="I57" s="30">
        <f t="shared" si="4"/>
        <v>296.55662697903074</v>
      </c>
    </row>
    <row r="58" spans="1:9" s="19" customFormat="1" ht="13.8" thickBot="1" x14ac:dyDescent="0.3">
      <c r="B58" s="39">
        <v>44</v>
      </c>
      <c r="C58" s="40">
        <v>24</v>
      </c>
      <c r="D58" s="41">
        <v>121.92957276</v>
      </c>
      <c r="E58" s="42">
        <f t="shared" si="7"/>
        <v>0.81176470588235294</v>
      </c>
      <c r="F58" s="43">
        <f t="shared" si="1"/>
        <v>5.6823529411764708</v>
      </c>
      <c r="G58" s="43">
        <f>$G$49-(C58-$C$49)*($G$49-$G$59)/($C$59-$C$49)</f>
        <v>2.5772422117554554</v>
      </c>
      <c r="H58" s="44">
        <f t="shared" si="3"/>
        <v>692.84686638917651</v>
      </c>
      <c r="I58" s="45">
        <f t="shared" si="4"/>
        <v>268.83265500965575</v>
      </c>
    </row>
    <row r="59" spans="1:9" s="19" customFormat="1" ht="13.8" thickBot="1" x14ac:dyDescent="0.3">
      <c r="A59" s="32" t="s">
        <v>15</v>
      </c>
      <c r="B59" s="33">
        <v>45</v>
      </c>
      <c r="C59" s="34">
        <v>25</v>
      </c>
      <c r="D59" s="35">
        <v>104.46010044000001</v>
      </c>
      <c r="E59" s="36">
        <f t="shared" si="7"/>
        <v>0.83529411764705874</v>
      </c>
      <c r="F59" s="37">
        <f t="shared" si="1"/>
        <v>5.8470588235294114</v>
      </c>
      <c r="G59" s="37">
        <f>J9</f>
        <v>2.5166346882100479</v>
      </c>
      <c r="H59" s="38">
        <f t="shared" si="3"/>
        <v>610.78435198447062</v>
      </c>
      <c r="I59" s="38">
        <f t="shared" si="4"/>
        <v>242.69885289505007</v>
      </c>
    </row>
    <row r="60" spans="1:9" s="19" customFormat="1" x14ac:dyDescent="0.25">
      <c r="B60" s="20">
        <v>46</v>
      </c>
      <c r="C60" s="21">
        <v>26</v>
      </c>
      <c r="D60" s="22">
        <v>85.768800839999997</v>
      </c>
      <c r="E60" s="23">
        <f t="shared" si="7"/>
        <v>0.85882352941176476</v>
      </c>
      <c r="F60" s="46">
        <f t="shared" si="1"/>
        <v>6.0117647058823529</v>
      </c>
      <c r="G60" s="28">
        <f t="shared" ref="G60:G65" si="8">$G$59-(C60-$C$59)*($G$59-$G$66)/($C$66-$C$59)</f>
        <v>2.4571154470371841</v>
      </c>
      <c r="H60" s="47">
        <f t="shared" si="3"/>
        <v>515.62184975576474</v>
      </c>
      <c r="I60" s="48">
        <f t="shared" si="4"/>
        <v>209.84844256199156</v>
      </c>
    </row>
    <row r="61" spans="1:9" s="19" customFormat="1" x14ac:dyDescent="0.25">
      <c r="B61" s="24">
        <v>47</v>
      </c>
      <c r="C61" s="25">
        <v>27</v>
      </c>
      <c r="D61" s="26">
        <v>71.538189599999995</v>
      </c>
      <c r="E61" s="27">
        <f t="shared" si="7"/>
        <v>0.88235294117647056</v>
      </c>
      <c r="F61" s="28">
        <f t="shared" si="1"/>
        <v>6.1764705882352935</v>
      </c>
      <c r="G61" s="28">
        <f t="shared" si="8"/>
        <v>2.3975962058643199</v>
      </c>
      <c r="H61" s="29">
        <f t="shared" si="3"/>
        <v>441.85352399999994</v>
      </c>
      <c r="I61" s="30">
        <f t="shared" si="4"/>
        <v>184.29021655909497</v>
      </c>
    </row>
    <row r="62" spans="1:9" s="19" customFormat="1" x14ac:dyDescent="0.25">
      <c r="B62" s="24">
        <v>48</v>
      </c>
      <c r="C62" s="25">
        <v>28</v>
      </c>
      <c r="D62" s="26">
        <v>56.574383879999999</v>
      </c>
      <c r="E62" s="27">
        <f t="shared" si="7"/>
        <v>0.90588235294117647</v>
      </c>
      <c r="F62" s="28">
        <f t="shared" si="1"/>
        <v>6.341176470588235</v>
      </c>
      <c r="G62" s="28">
        <f t="shared" si="8"/>
        <v>2.3380769646914561</v>
      </c>
      <c r="H62" s="29">
        <f t="shared" si="3"/>
        <v>358.74815189788234</v>
      </c>
      <c r="I62" s="30">
        <f t="shared" si="4"/>
        <v>153.43727230349086</v>
      </c>
    </row>
    <row r="63" spans="1:9" s="19" customFormat="1" x14ac:dyDescent="0.25">
      <c r="B63" s="24">
        <v>49</v>
      </c>
      <c r="C63" s="25">
        <v>29</v>
      </c>
      <c r="D63" s="26">
        <v>43.348159199999998</v>
      </c>
      <c r="E63" s="27">
        <f t="shared" si="7"/>
        <v>0.92941176470588238</v>
      </c>
      <c r="F63" s="28">
        <f t="shared" si="1"/>
        <v>6.5058823529411764</v>
      </c>
      <c r="G63" s="28">
        <f t="shared" si="8"/>
        <v>2.2785577235185919</v>
      </c>
      <c r="H63" s="29">
        <f t="shared" si="3"/>
        <v>282.01802397176471</v>
      </c>
      <c r="I63" s="30">
        <f t="shared" si="4"/>
        <v>123.77041014184496</v>
      </c>
    </row>
    <row r="64" spans="1:9" s="19" customFormat="1" x14ac:dyDescent="0.25">
      <c r="B64" s="24">
        <v>50</v>
      </c>
      <c r="C64" s="25">
        <v>30</v>
      </c>
      <c r="D64" s="26">
        <v>31.0240218</v>
      </c>
      <c r="E64" s="27">
        <f t="shared" si="7"/>
        <v>0.95294117647058818</v>
      </c>
      <c r="F64" s="28">
        <f t="shared" si="1"/>
        <v>6.670588235294117</v>
      </c>
      <c r="G64" s="28">
        <f t="shared" si="8"/>
        <v>2.2190384823457281</v>
      </c>
      <c r="H64" s="29">
        <f t="shared" si="3"/>
        <v>206.94847483058822</v>
      </c>
      <c r="I64" s="30">
        <f t="shared" si="4"/>
        <v>93.260426295908402</v>
      </c>
    </row>
    <row r="65" spans="1:9" s="19" customFormat="1" ht="13.8" thickBot="1" x14ac:dyDescent="0.3">
      <c r="B65" s="24">
        <v>51</v>
      </c>
      <c r="C65" s="25">
        <v>31</v>
      </c>
      <c r="D65" s="26">
        <v>20.206157640000001</v>
      </c>
      <c r="E65" s="27">
        <f t="shared" si="7"/>
        <v>0.97647058823529409</v>
      </c>
      <c r="F65" s="28">
        <f t="shared" si="1"/>
        <v>6.8352941176470585</v>
      </c>
      <c r="G65" s="28">
        <f t="shared" si="8"/>
        <v>2.1595192411728639</v>
      </c>
      <c r="H65" s="29">
        <f t="shared" si="3"/>
        <v>138.11503045694118</v>
      </c>
      <c r="I65" s="30">
        <f t="shared" si="4"/>
        <v>63.956378727113844</v>
      </c>
    </row>
    <row r="66" spans="1:9" s="19" customFormat="1" ht="13.8" thickBot="1" x14ac:dyDescent="0.3">
      <c r="A66" s="32" t="s">
        <v>16</v>
      </c>
      <c r="B66" s="33">
        <v>52</v>
      </c>
      <c r="C66" s="34">
        <v>32</v>
      </c>
      <c r="D66" s="35">
        <v>11.850326519999999</v>
      </c>
      <c r="E66" s="36">
        <f t="shared" si="7"/>
        <v>1</v>
      </c>
      <c r="F66" s="37">
        <f t="shared" si="1"/>
        <v>7</v>
      </c>
      <c r="G66" s="37">
        <f>J8</f>
        <v>2.1</v>
      </c>
      <c r="H66" s="38">
        <f>F66*D66</f>
        <v>82.952285639999999</v>
      </c>
      <c r="I66" s="38">
        <f t="shared" si="4"/>
        <v>39.5010884</v>
      </c>
    </row>
    <row r="67" spans="1:9" s="19" customFormat="1" x14ac:dyDescent="0.25">
      <c r="B67" s="24">
        <v>53</v>
      </c>
      <c r="C67" s="25">
        <v>33</v>
      </c>
      <c r="D67" s="26">
        <v>8.1678677999999998</v>
      </c>
      <c r="E67" s="27">
        <f t="shared" ref="E67:E72" si="9">E66</f>
        <v>1</v>
      </c>
      <c r="F67" s="28">
        <f t="shared" si="1"/>
        <v>7</v>
      </c>
      <c r="G67" s="28">
        <f t="shared" ref="G67:G72" si="10">G66</f>
        <v>2.1</v>
      </c>
      <c r="H67" s="29">
        <f t="shared" si="3"/>
        <v>57.175074600000002</v>
      </c>
      <c r="I67" s="30">
        <f t="shared" si="4"/>
        <v>27.226226</v>
      </c>
    </row>
    <row r="68" spans="1:9" s="19" customFormat="1" x14ac:dyDescent="0.25">
      <c r="B68" s="39">
        <v>54</v>
      </c>
      <c r="C68" s="40">
        <v>34</v>
      </c>
      <c r="D68" s="41">
        <v>3.829653</v>
      </c>
      <c r="E68" s="42">
        <f t="shared" si="9"/>
        <v>1</v>
      </c>
      <c r="F68" s="43">
        <f t="shared" si="1"/>
        <v>7</v>
      </c>
      <c r="G68" s="28">
        <f t="shared" si="10"/>
        <v>2.1</v>
      </c>
      <c r="H68" s="44">
        <f t="shared" si="3"/>
        <v>26.807570999999999</v>
      </c>
      <c r="I68" s="45">
        <f t="shared" si="4"/>
        <v>12.765509999999999</v>
      </c>
    </row>
    <row r="69" spans="1:9" s="19" customFormat="1" x14ac:dyDescent="0.25">
      <c r="B69" s="24">
        <v>55</v>
      </c>
      <c r="C69" s="25">
        <v>35</v>
      </c>
      <c r="D69" s="26">
        <v>2.0913624</v>
      </c>
      <c r="E69" s="27">
        <f t="shared" si="9"/>
        <v>1</v>
      </c>
      <c r="F69" s="28">
        <f t="shared" si="1"/>
        <v>7</v>
      </c>
      <c r="G69" s="28">
        <f t="shared" si="10"/>
        <v>2.1</v>
      </c>
      <c r="H69" s="29">
        <f t="shared" si="3"/>
        <v>14.6395368</v>
      </c>
      <c r="I69" s="30">
        <f t="shared" si="4"/>
        <v>6.9712079999999998</v>
      </c>
    </row>
    <row r="70" spans="1:9" s="19" customFormat="1" x14ac:dyDescent="0.25">
      <c r="B70" s="20">
        <v>56</v>
      </c>
      <c r="C70" s="21">
        <v>36</v>
      </c>
      <c r="D70" s="22">
        <v>1.2075572400000001</v>
      </c>
      <c r="E70" s="23">
        <f t="shared" si="9"/>
        <v>1</v>
      </c>
      <c r="F70" s="43">
        <f t="shared" si="1"/>
        <v>7</v>
      </c>
      <c r="G70" s="28">
        <f t="shared" si="10"/>
        <v>2.1</v>
      </c>
      <c r="H70" s="44">
        <f t="shared" si="3"/>
        <v>8.4529006800000008</v>
      </c>
      <c r="I70" s="45">
        <f t="shared" si="4"/>
        <v>4.0251907999999998</v>
      </c>
    </row>
    <row r="71" spans="1:9" s="19" customFormat="1" x14ac:dyDescent="0.25">
      <c r="B71" s="24">
        <v>57</v>
      </c>
      <c r="C71" s="25">
        <v>37</v>
      </c>
      <c r="D71" s="26">
        <v>0.52179816000000001</v>
      </c>
      <c r="E71" s="27">
        <f t="shared" si="9"/>
        <v>1</v>
      </c>
      <c r="F71" s="43">
        <f t="shared" si="1"/>
        <v>7</v>
      </c>
      <c r="G71" s="28">
        <f t="shared" si="10"/>
        <v>2.1</v>
      </c>
      <c r="H71" s="44">
        <f t="shared" si="3"/>
        <v>3.6525871200000002</v>
      </c>
      <c r="I71" s="45">
        <f t="shared" si="4"/>
        <v>1.7393272</v>
      </c>
    </row>
    <row r="72" spans="1:9" s="19" customFormat="1" ht="13.8" thickBot="1" x14ac:dyDescent="0.3">
      <c r="B72" s="49">
        <v>58</v>
      </c>
      <c r="C72" s="50">
        <v>38</v>
      </c>
      <c r="D72" s="51">
        <v>0.4013832</v>
      </c>
      <c r="E72" s="52">
        <f t="shared" si="9"/>
        <v>1</v>
      </c>
      <c r="F72" s="53">
        <f t="shared" si="1"/>
        <v>7</v>
      </c>
      <c r="G72" s="28">
        <f t="shared" si="10"/>
        <v>2.1</v>
      </c>
      <c r="H72" s="54">
        <f t="shared" si="3"/>
        <v>2.8096823999999998</v>
      </c>
      <c r="I72" s="55">
        <f t="shared" si="4"/>
        <v>1.3379439999999998</v>
      </c>
    </row>
    <row r="73" spans="1:9" s="19" customFormat="1" ht="13.8" thickBot="1" x14ac:dyDescent="0.3">
      <c r="B73" s="56"/>
      <c r="C73" s="56"/>
      <c r="D73" s="56"/>
      <c r="E73" s="56"/>
      <c r="F73" s="56"/>
      <c r="G73" s="57" t="s">
        <v>17</v>
      </c>
      <c r="H73" s="58">
        <f>SUM(H15:H72)</f>
        <v>39112.622846294122</v>
      </c>
      <c r="I73" s="59">
        <f>SUM(I15:I72)</f>
        <v>12079.040561982829</v>
      </c>
    </row>
    <row r="74" spans="1:9" s="19" customFormat="1" ht="13.8" thickBot="1" x14ac:dyDescent="0.3">
      <c r="B74" s="56"/>
      <c r="C74" s="56"/>
      <c r="D74" s="56"/>
      <c r="E74" s="56"/>
      <c r="F74" s="56"/>
      <c r="G74" s="56"/>
      <c r="H74" s="56"/>
      <c r="I74" s="56"/>
    </row>
    <row r="75" spans="1:9" s="19" customFormat="1" ht="18" thickBot="1" x14ac:dyDescent="0.35">
      <c r="B75" s="56"/>
      <c r="C75" s="56"/>
      <c r="D75" s="56"/>
      <c r="E75" s="56"/>
      <c r="F75" s="56"/>
      <c r="G75" s="56"/>
      <c r="H75" s="65" t="s">
        <v>18</v>
      </c>
      <c r="I75" s="66">
        <f>H73/I73</f>
        <v>3.2380570828941408</v>
      </c>
    </row>
    <row r="76" spans="1:9" x14ac:dyDescent="0.25">
      <c r="B76" s="56"/>
      <c r="C76" s="56"/>
      <c r="D76" s="56"/>
      <c r="E76" s="56"/>
      <c r="F76" s="56"/>
      <c r="G76" s="56"/>
      <c r="H76" s="56"/>
      <c r="I76" s="56"/>
    </row>
  </sheetData>
  <mergeCells count="8">
    <mergeCell ref="L8:L9"/>
    <mergeCell ref="M8:Q9"/>
    <mergeCell ref="G6:G7"/>
    <mergeCell ref="B13:D13"/>
    <mergeCell ref="A3:C3"/>
    <mergeCell ref="D6:D7"/>
    <mergeCell ref="E6:E7"/>
    <mergeCell ref="F6:F7"/>
  </mergeCells>
  <phoneticPr fontId="36" type="noConversion"/>
  <pageMargins left="0.17" right="0.25" top="0.59055118110236227" bottom="0.78740157480314965" header="0.31496062992125984" footer="0.55118110236220474"/>
  <pageSetup paperSize="9" scale="73" fitToHeight="2" orientation="portrait" r:id="rId1"/>
  <headerFooter alignWithMargins="0">
    <oddHeader>&amp;L&amp;D&amp;C&amp;F&amp;R&amp;A</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0e40223-4d63-4fc9-9249-b53c60150835">
      <Terms xmlns="http://schemas.microsoft.com/office/infopath/2007/PartnerControls"/>
    </lcf76f155ced4ddcb4097134ff3c332f>
    <TaxCatchAll xmlns="4d52af27-7966-41e2-b94b-9ec58a135c1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646F3D4B8958844963B837304B0C6F1" ma:contentTypeVersion="15" ma:contentTypeDescription="Create a new document." ma:contentTypeScope="" ma:versionID="da50478b5fed5ce7ea27fd862d6d5b9c">
  <xsd:schema xmlns:xsd="http://www.w3.org/2001/XMLSchema" xmlns:xs="http://www.w3.org/2001/XMLSchema" xmlns:p="http://schemas.microsoft.com/office/2006/metadata/properties" xmlns:ns2="60e40223-4d63-4fc9-9249-b53c60150835" xmlns:ns3="4d52af27-7966-41e2-b94b-9ec58a135c19" targetNamespace="http://schemas.microsoft.com/office/2006/metadata/properties" ma:root="true" ma:fieldsID="210ee4ffee722bae87cb6b535db4d9d3" ns2:_="" ns3:_="">
    <xsd:import namespace="60e40223-4d63-4fc9-9249-b53c60150835"/>
    <xsd:import namespace="4d52af27-7966-41e2-b94b-9ec58a135c19"/>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bjectDetectorVersions" minOccurs="0"/>
                <xsd:element ref="ns2:MediaServiceSearchPropertie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e40223-4d63-4fc9-9249-b53c601508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6856f2ee-118d-42e8-91de-064c9a66b685"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d52af27-7966-41e2-b94b-9ec58a135c19"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228bf4c9-0f2c-484e-8705-0a5d672b48a1}" ma:internalName="TaxCatchAll" ma:showField="CatchAllData" ma:web="4d52af27-7966-41e2-b94b-9ec58a135c19">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7F0F4D5-4D7B-4A88-A007-FFF71C4B6E9B}">
  <ds:schemaRefs>
    <ds:schemaRef ds:uri="http://purl.org/dc/dcmitype/"/>
    <ds:schemaRef ds:uri="http://purl.org/dc/terms/"/>
    <ds:schemaRef ds:uri="http://schemas.microsoft.com/office/2006/documentManagement/types"/>
    <ds:schemaRef ds:uri="http://schemas.openxmlformats.org/package/2006/metadata/core-properties"/>
    <ds:schemaRef ds:uri="http://www.w3.org/XML/1998/namespace"/>
    <ds:schemaRef ds:uri="http://schemas.microsoft.com/office/infopath/2007/PartnerControls"/>
    <ds:schemaRef ds:uri="http://purl.org/dc/elements/1.1/"/>
    <ds:schemaRef ds:uri="4d52af27-7966-41e2-b94b-9ec58a135c19"/>
    <ds:schemaRef ds:uri="60e40223-4d63-4fc9-9249-b53c60150835"/>
    <ds:schemaRef ds:uri="http://schemas.microsoft.com/office/2006/metadata/properties"/>
  </ds:schemaRefs>
</ds:datastoreItem>
</file>

<file path=customXml/itemProps2.xml><?xml version="1.0" encoding="utf-8"?>
<ds:datastoreItem xmlns:ds="http://schemas.openxmlformats.org/officeDocument/2006/customXml" ds:itemID="{76963331-A2CE-4A40-9EBD-F869F301EEAE}">
  <ds:schemaRefs>
    <ds:schemaRef ds:uri="http://schemas.microsoft.com/sharepoint/v3/contenttype/forms"/>
  </ds:schemaRefs>
</ds:datastoreItem>
</file>

<file path=customXml/itemProps3.xml><?xml version="1.0" encoding="utf-8"?>
<ds:datastoreItem xmlns:ds="http://schemas.openxmlformats.org/officeDocument/2006/customXml" ds:itemID="{CCCD68AC-09B9-44C6-833C-7ECC812292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e40223-4d63-4fc9-9249-b53c60150835"/>
    <ds:schemaRef ds:uri="4d52af27-7966-41e2-b94b-9ec58a135c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Cellar Cooler - Fixed Capacity</vt:lpstr>
      <vt:lpstr>Cellar Cooler - Inverter</vt:lpstr>
      <vt:lpstr>'Cellar Cooler - Fixed Capacity'!Print_Area</vt:lpstr>
      <vt:lpstr>'Cellar Cooler - Inverter'!Print_Area</vt:lpstr>
    </vt:vector>
  </TitlesOfParts>
  <Company>European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BAILLLE</dc:creator>
  <cp:lastModifiedBy>Nuttall, Chris</cp:lastModifiedBy>
  <cp:lastPrinted>2012-04-04T14:15:52Z</cp:lastPrinted>
  <dcterms:created xsi:type="dcterms:W3CDTF">2011-11-29T08:35:27Z</dcterms:created>
  <dcterms:modified xsi:type="dcterms:W3CDTF">2026-04-29T12:01:25Z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0x0101003646F3D4B8958844963B837304B0C6F1</vt:lpwstr>
  </property>
  <property fmtid="{D5CDD505-2E9C-101B-9397-08002B2CF9AE}" pid="3" name="MediaServiceImageTags">
    <vt:lpwstr/>
  </property>
</Properties>
</file>